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ly\Desktop\Archivos Excel\"/>
    </mc:Choice>
  </mc:AlternateContent>
  <bookViews>
    <workbookView xWindow="0" yWindow="0" windowWidth="15345" windowHeight="4635" activeTab="3"/>
  </bookViews>
  <sheets>
    <sheet name="Regidores" sheetId="1" r:id="rId1"/>
    <sheet name="Permanentes" sheetId="2" r:id="rId2"/>
    <sheet name="Supernumerario" sheetId="3" r:id="rId3"/>
    <sheet name="Jubilados" sheetId="4" r:id="rId4"/>
  </sheets>
  <externalReferences>
    <externalReference r:id="rId5"/>
  </externalReferences>
  <definedNames>
    <definedName name="Credito1">[1]tarifa!$F$50:$G$60</definedName>
    <definedName name="Tarifa1">[1]tarifa!$B$50:$D$57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4" l="1"/>
  <c r="U15" i="4"/>
  <c r="Q15" i="4"/>
  <c r="N15" i="4"/>
  <c r="K15" i="4"/>
  <c r="N14" i="4"/>
  <c r="U14" i="4" s="1"/>
  <c r="K14" i="4"/>
  <c r="S13" i="4"/>
  <c r="O13" i="4"/>
  <c r="P13" i="4" s="1"/>
  <c r="N13" i="4"/>
  <c r="U13" i="4" s="1"/>
  <c r="K13" i="4"/>
  <c r="U12" i="4"/>
  <c r="Q12" i="4"/>
  <c r="N12" i="4"/>
  <c r="K12" i="4"/>
  <c r="D5" i="4"/>
  <c r="Y89" i="3"/>
  <c r="V89" i="3"/>
  <c r="L89" i="3"/>
  <c r="K89" i="3"/>
  <c r="I89" i="3"/>
  <c r="H89" i="3"/>
  <c r="T87" i="3"/>
  <c r="R87" i="3"/>
  <c r="P87" i="3"/>
  <c r="N87" i="3"/>
  <c r="O87" i="3" s="1"/>
  <c r="Q87" i="3" s="1"/>
  <c r="S87" i="3" s="1"/>
  <c r="M87" i="3"/>
  <c r="J87" i="3"/>
  <c r="M85" i="3"/>
  <c r="J85" i="3"/>
  <c r="X84" i="3"/>
  <c r="M83" i="3"/>
  <c r="J83" i="3"/>
  <c r="T82" i="3"/>
  <c r="R82" i="3"/>
  <c r="P82" i="3"/>
  <c r="N82" i="3"/>
  <c r="M82" i="3"/>
  <c r="O82" i="3" s="1"/>
  <c r="Q82" i="3" s="1"/>
  <c r="S82" i="3" s="1"/>
  <c r="U82" i="3" s="1"/>
  <c r="X82" i="3" s="1"/>
  <c r="Z82" i="3" s="1"/>
  <c r="J82" i="3"/>
  <c r="T81" i="3"/>
  <c r="R81" i="3"/>
  <c r="P81" i="3"/>
  <c r="N81" i="3"/>
  <c r="O81" i="3" s="1"/>
  <c r="M81" i="3"/>
  <c r="M80" i="3"/>
  <c r="J80" i="3"/>
  <c r="M79" i="3"/>
  <c r="J79" i="3"/>
  <c r="M78" i="3"/>
  <c r="J78" i="3"/>
  <c r="M77" i="3"/>
  <c r="J77" i="3"/>
  <c r="M76" i="3"/>
  <c r="J76" i="3"/>
  <c r="M75" i="3"/>
  <c r="J75" i="3"/>
  <c r="F75" i="3"/>
  <c r="M74" i="3"/>
  <c r="J74" i="3"/>
  <c r="T73" i="3"/>
  <c r="R73" i="3"/>
  <c r="P73" i="3"/>
  <c r="N73" i="3"/>
  <c r="M73" i="3"/>
  <c r="J73" i="3"/>
  <c r="T72" i="3"/>
  <c r="R72" i="3"/>
  <c r="P72" i="3"/>
  <c r="N72" i="3"/>
  <c r="O72" i="3" s="1"/>
  <c r="M72" i="3"/>
  <c r="M71" i="3"/>
  <c r="M70" i="3"/>
  <c r="J70" i="3"/>
  <c r="M69" i="3"/>
  <c r="M68" i="3"/>
  <c r="J68" i="3"/>
  <c r="M67" i="3"/>
  <c r="J67" i="3"/>
  <c r="T66" i="3"/>
  <c r="R66" i="3"/>
  <c r="P66" i="3"/>
  <c r="N66" i="3"/>
  <c r="O66" i="3" s="1"/>
  <c r="Q66" i="3" s="1"/>
  <c r="S66" i="3" s="1"/>
  <c r="U66" i="3" s="1"/>
  <c r="X66" i="3" s="1"/>
  <c r="Z66" i="3" s="1"/>
  <c r="M66" i="3"/>
  <c r="J66" i="3"/>
  <c r="C59" i="3"/>
  <c r="M54" i="3"/>
  <c r="J54" i="3"/>
  <c r="T52" i="3"/>
  <c r="R52" i="3"/>
  <c r="P52" i="3"/>
  <c r="O52" i="3"/>
  <c r="Q52" i="3" s="1"/>
  <c r="N52" i="3"/>
  <c r="M52" i="3"/>
  <c r="J52" i="3"/>
  <c r="T50" i="3"/>
  <c r="P50" i="3"/>
  <c r="N50" i="3"/>
  <c r="M50" i="3"/>
  <c r="J50" i="3"/>
  <c r="T48" i="3"/>
  <c r="R48" i="3"/>
  <c r="P48" i="3"/>
  <c r="N48" i="3"/>
  <c r="O48" i="3" s="1"/>
  <c r="Q48" i="3" s="1"/>
  <c r="S48" i="3" s="1"/>
  <c r="U48" i="3" s="1"/>
  <c r="W48" i="3" s="1"/>
  <c r="M48" i="3"/>
  <c r="J48" i="3"/>
  <c r="M47" i="3"/>
  <c r="J47" i="3"/>
  <c r="T45" i="3"/>
  <c r="R45" i="3"/>
  <c r="P45" i="3"/>
  <c r="N45" i="3"/>
  <c r="O45" i="3" s="1"/>
  <c r="Q45" i="3" s="1"/>
  <c r="M45" i="3"/>
  <c r="J45" i="3"/>
  <c r="Z44" i="3"/>
  <c r="AA44" i="3" s="1"/>
  <c r="J44" i="3"/>
  <c r="Z43" i="3"/>
  <c r="J43" i="3"/>
  <c r="AA43" i="3" s="1"/>
  <c r="Z42" i="3"/>
  <c r="J42" i="3"/>
  <c r="AA42" i="3" s="1"/>
  <c r="Z41" i="3"/>
  <c r="J41" i="3"/>
  <c r="T40" i="3"/>
  <c r="R40" i="3"/>
  <c r="P40" i="3"/>
  <c r="N40" i="3"/>
  <c r="O40" i="3" s="1"/>
  <c r="M40" i="3"/>
  <c r="J40" i="3"/>
  <c r="T39" i="3"/>
  <c r="P39" i="3"/>
  <c r="N39" i="3"/>
  <c r="M39" i="3"/>
  <c r="J39" i="3"/>
  <c r="AA38" i="3"/>
  <c r="Z38" i="3"/>
  <c r="J38" i="3"/>
  <c r="AA37" i="3"/>
  <c r="Z37" i="3"/>
  <c r="J37" i="3"/>
  <c r="T36" i="3"/>
  <c r="S36" i="3"/>
  <c r="U36" i="3" s="1"/>
  <c r="R36" i="3"/>
  <c r="P36" i="3"/>
  <c r="N36" i="3"/>
  <c r="O36" i="3" s="1"/>
  <c r="Q36" i="3" s="1"/>
  <c r="M36" i="3"/>
  <c r="C30" i="3"/>
  <c r="T26" i="3"/>
  <c r="P26" i="3"/>
  <c r="N26" i="3"/>
  <c r="M26" i="3"/>
  <c r="Z25" i="3"/>
  <c r="J25" i="3"/>
  <c r="AA25" i="3" s="1"/>
  <c r="Z24" i="3"/>
  <c r="X24" i="3"/>
  <c r="J24" i="3"/>
  <c r="T23" i="3"/>
  <c r="P23" i="3"/>
  <c r="M23" i="3"/>
  <c r="J23" i="3"/>
  <c r="Z22" i="3"/>
  <c r="J22" i="3"/>
  <c r="AA22" i="3" s="1"/>
  <c r="M21" i="3"/>
  <c r="J21" i="3"/>
  <c r="T20" i="3"/>
  <c r="P20" i="3"/>
  <c r="M20" i="3"/>
  <c r="J20" i="3"/>
  <c r="T19" i="3"/>
  <c r="R19" i="3"/>
  <c r="P19" i="3"/>
  <c r="N19" i="3"/>
  <c r="O19" i="3" s="1"/>
  <c r="Q19" i="3" s="1"/>
  <c r="M19" i="3"/>
  <c r="J19" i="3"/>
  <c r="R18" i="3"/>
  <c r="M18" i="3"/>
  <c r="J18" i="3"/>
  <c r="M17" i="3"/>
  <c r="N16" i="3"/>
  <c r="O16" i="3" s="1"/>
  <c r="M16" i="3"/>
  <c r="J16" i="3"/>
  <c r="T15" i="3"/>
  <c r="P15" i="3"/>
  <c r="M15" i="3"/>
  <c r="Z14" i="3"/>
  <c r="AA14" i="3" s="1"/>
  <c r="X14" i="3"/>
  <c r="J14" i="3"/>
  <c r="P13" i="3"/>
  <c r="M13" i="3"/>
  <c r="J13" i="3"/>
  <c r="R12" i="3"/>
  <c r="N12" i="3"/>
  <c r="M12" i="3"/>
  <c r="T11" i="3"/>
  <c r="P11" i="3"/>
  <c r="M11" i="3"/>
  <c r="J11" i="3"/>
  <c r="J89" i="3" s="1"/>
  <c r="C4" i="3"/>
  <c r="Y112" i="2"/>
  <c r="L112" i="2"/>
  <c r="I112" i="2"/>
  <c r="H110" i="2"/>
  <c r="T109" i="2"/>
  <c r="R109" i="2"/>
  <c r="P109" i="2"/>
  <c r="O109" i="2"/>
  <c r="Q109" i="2" s="1"/>
  <c r="S109" i="2" s="1"/>
  <c r="U109" i="2" s="1"/>
  <c r="N109" i="2"/>
  <c r="M109" i="2"/>
  <c r="N108" i="2"/>
  <c r="M108" i="2"/>
  <c r="J108" i="2"/>
  <c r="P107" i="2"/>
  <c r="M107" i="2"/>
  <c r="T107" i="2" s="1"/>
  <c r="J107" i="2"/>
  <c r="T106" i="2"/>
  <c r="R106" i="2"/>
  <c r="P106" i="2"/>
  <c r="O106" i="2"/>
  <c r="N106" i="2"/>
  <c r="M106" i="2"/>
  <c r="J106" i="2"/>
  <c r="R104" i="2"/>
  <c r="M104" i="2"/>
  <c r="J104" i="2"/>
  <c r="T103" i="2"/>
  <c r="R103" i="2"/>
  <c r="P103" i="2"/>
  <c r="O103" i="2"/>
  <c r="Q103" i="2" s="1"/>
  <c r="S103" i="2" s="1"/>
  <c r="N103" i="2"/>
  <c r="M103" i="2"/>
  <c r="J103" i="2"/>
  <c r="T102" i="2"/>
  <c r="P102" i="2"/>
  <c r="N102" i="2"/>
  <c r="M102" i="2"/>
  <c r="J102" i="2"/>
  <c r="T101" i="2"/>
  <c r="R101" i="2"/>
  <c r="P101" i="2"/>
  <c r="N101" i="2"/>
  <c r="O101" i="2" s="1"/>
  <c r="Q101" i="2" s="1"/>
  <c r="S101" i="2" s="1"/>
  <c r="U101" i="2" s="1"/>
  <c r="M101" i="2"/>
  <c r="J101" i="2"/>
  <c r="R100" i="2"/>
  <c r="M100" i="2"/>
  <c r="J100" i="2"/>
  <c r="T99" i="2"/>
  <c r="R99" i="2"/>
  <c r="P99" i="2"/>
  <c r="O99" i="2"/>
  <c r="N99" i="2"/>
  <c r="M99" i="2"/>
  <c r="J99" i="2"/>
  <c r="N98" i="2"/>
  <c r="O98" i="2" s="1"/>
  <c r="M98" i="2"/>
  <c r="J98" i="2"/>
  <c r="C92" i="2"/>
  <c r="H90" i="2"/>
  <c r="M88" i="2"/>
  <c r="J88" i="2"/>
  <c r="T87" i="2"/>
  <c r="R87" i="2"/>
  <c r="P87" i="2"/>
  <c r="O87" i="2"/>
  <c r="Q87" i="2" s="1"/>
  <c r="S87" i="2" s="1"/>
  <c r="N87" i="2"/>
  <c r="M87" i="2"/>
  <c r="J87" i="2"/>
  <c r="AA85" i="2"/>
  <c r="X85" i="2"/>
  <c r="Z85" i="2" s="1"/>
  <c r="J85" i="2"/>
  <c r="T84" i="2"/>
  <c r="R84" i="2"/>
  <c r="S84" i="2" s="1"/>
  <c r="U84" i="2" s="1"/>
  <c r="P84" i="2"/>
  <c r="N84" i="2"/>
  <c r="O84" i="2" s="1"/>
  <c r="Q84" i="2" s="1"/>
  <c r="M84" i="2"/>
  <c r="J84" i="2"/>
  <c r="M82" i="2"/>
  <c r="J82" i="2"/>
  <c r="T80" i="2"/>
  <c r="P80" i="2"/>
  <c r="N80" i="2"/>
  <c r="M80" i="2"/>
  <c r="J80" i="2"/>
  <c r="T79" i="2"/>
  <c r="P79" i="2"/>
  <c r="M79" i="2"/>
  <c r="J79" i="2"/>
  <c r="T78" i="2"/>
  <c r="S78" i="2"/>
  <c r="U78" i="2" s="1"/>
  <c r="R78" i="2"/>
  <c r="P78" i="2"/>
  <c r="N78" i="2"/>
  <c r="O78" i="2" s="1"/>
  <c r="Q78" i="2" s="1"/>
  <c r="M78" i="2"/>
  <c r="J78" i="2"/>
  <c r="M77" i="2"/>
  <c r="J77" i="2"/>
  <c r="C71" i="2"/>
  <c r="H69" i="2"/>
  <c r="H68" i="2"/>
  <c r="T67" i="2"/>
  <c r="P67" i="2"/>
  <c r="M67" i="2"/>
  <c r="J67" i="2"/>
  <c r="T65" i="2"/>
  <c r="S65" i="2"/>
  <c r="U65" i="2" s="1"/>
  <c r="R65" i="2"/>
  <c r="P65" i="2"/>
  <c r="N65" i="2"/>
  <c r="O65" i="2" s="1"/>
  <c r="Q65" i="2" s="1"/>
  <c r="M65" i="2"/>
  <c r="J65" i="2"/>
  <c r="M64" i="2"/>
  <c r="J64" i="2"/>
  <c r="T63" i="2"/>
  <c r="R63" i="2"/>
  <c r="P63" i="2"/>
  <c r="O63" i="2"/>
  <c r="Q63" i="2" s="1"/>
  <c r="S63" i="2" s="1"/>
  <c r="U63" i="2" s="1"/>
  <c r="W63" i="2" s="1"/>
  <c r="N63" i="2"/>
  <c r="M63" i="2"/>
  <c r="J63" i="2"/>
  <c r="R62" i="2"/>
  <c r="N62" i="2"/>
  <c r="O62" i="2" s="1"/>
  <c r="M62" i="2"/>
  <c r="T62" i="2" s="1"/>
  <c r="J62" i="2"/>
  <c r="M61" i="2"/>
  <c r="J61" i="2"/>
  <c r="T60" i="2"/>
  <c r="P60" i="2"/>
  <c r="M60" i="2"/>
  <c r="J60" i="2"/>
  <c r="T59" i="2"/>
  <c r="R59" i="2"/>
  <c r="P59" i="2"/>
  <c r="O59" i="2"/>
  <c r="N59" i="2"/>
  <c r="M59" i="2"/>
  <c r="J59" i="2"/>
  <c r="R57" i="2"/>
  <c r="O57" i="2"/>
  <c r="N57" i="2"/>
  <c r="M57" i="2"/>
  <c r="T57" i="2" s="1"/>
  <c r="J57" i="2"/>
  <c r="R56" i="2"/>
  <c r="N56" i="2"/>
  <c r="M56" i="2"/>
  <c r="J56" i="2"/>
  <c r="T54" i="2"/>
  <c r="R54" i="2"/>
  <c r="P54" i="2"/>
  <c r="O54" i="2"/>
  <c r="N54" i="2"/>
  <c r="M54" i="2"/>
  <c r="J54" i="2"/>
  <c r="R52" i="2"/>
  <c r="N52" i="2"/>
  <c r="M52" i="2"/>
  <c r="J52" i="2"/>
  <c r="T51" i="2"/>
  <c r="R51" i="2"/>
  <c r="P51" i="2"/>
  <c r="O51" i="2"/>
  <c r="Q51" i="2" s="1"/>
  <c r="S51" i="2" s="1"/>
  <c r="N51" i="2"/>
  <c r="M51" i="2"/>
  <c r="J51" i="2"/>
  <c r="R50" i="2"/>
  <c r="O50" i="2"/>
  <c r="N50" i="2"/>
  <c r="M50" i="2"/>
  <c r="T50" i="2" s="1"/>
  <c r="J50" i="2"/>
  <c r="P48" i="2"/>
  <c r="M48" i="2"/>
  <c r="J48" i="2"/>
  <c r="P47" i="2"/>
  <c r="M47" i="2"/>
  <c r="J47" i="2"/>
  <c r="T46" i="2"/>
  <c r="R46" i="2"/>
  <c r="P46" i="2"/>
  <c r="N46" i="2"/>
  <c r="O46" i="2" s="1"/>
  <c r="Q46" i="2" s="1"/>
  <c r="S46" i="2" s="1"/>
  <c r="U46" i="2" s="1"/>
  <c r="M46" i="2"/>
  <c r="J46" i="2"/>
  <c r="R44" i="2"/>
  <c r="N44" i="2"/>
  <c r="M44" i="2"/>
  <c r="J44" i="2"/>
  <c r="C38" i="2"/>
  <c r="H36" i="2"/>
  <c r="H112" i="2" s="1"/>
  <c r="Z34" i="2"/>
  <c r="J34" i="2"/>
  <c r="X32" i="2"/>
  <c r="J32" i="2"/>
  <c r="AA32" i="2" s="1"/>
  <c r="T31" i="2"/>
  <c r="P31" i="2"/>
  <c r="M31" i="2"/>
  <c r="R31" i="2" s="1"/>
  <c r="J31" i="2"/>
  <c r="T29" i="2"/>
  <c r="R29" i="2"/>
  <c r="P29" i="2"/>
  <c r="N29" i="2"/>
  <c r="O29" i="2" s="1"/>
  <c r="Q29" i="2" s="1"/>
  <c r="S29" i="2" s="1"/>
  <c r="U29" i="2" s="1"/>
  <c r="M29" i="2"/>
  <c r="J29" i="2"/>
  <c r="AA27" i="2"/>
  <c r="W27" i="2"/>
  <c r="J27" i="2"/>
  <c r="T25" i="2"/>
  <c r="P25" i="2"/>
  <c r="M25" i="2"/>
  <c r="J25" i="2"/>
  <c r="J23" i="2"/>
  <c r="AA23" i="2" s="1"/>
  <c r="T22" i="2"/>
  <c r="R22" i="2"/>
  <c r="P22" i="2"/>
  <c r="N22" i="2"/>
  <c r="O22" i="2" s="1"/>
  <c r="Q22" i="2" s="1"/>
  <c r="S22" i="2" s="1"/>
  <c r="U22" i="2" s="1"/>
  <c r="M22" i="2"/>
  <c r="J22" i="2"/>
  <c r="R20" i="2"/>
  <c r="M20" i="2"/>
  <c r="J20" i="2"/>
  <c r="T18" i="2"/>
  <c r="M18" i="2"/>
  <c r="J18" i="2"/>
  <c r="T16" i="2"/>
  <c r="R16" i="2"/>
  <c r="P16" i="2"/>
  <c r="N16" i="2"/>
  <c r="O16" i="2" s="1"/>
  <c r="Q16" i="2" s="1"/>
  <c r="S16" i="2" s="1"/>
  <c r="U16" i="2" s="1"/>
  <c r="X16" i="2" s="1"/>
  <c r="Z16" i="2" s="1"/>
  <c r="M16" i="2"/>
  <c r="J16" i="2"/>
  <c r="Z15" i="2"/>
  <c r="P15" i="2"/>
  <c r="M15" i="2"/>
  <c r="J15" i="2"/>
  <c r="AA15" i="2" s="1"/>
  <c r="N14" i="2"/>
  <c r="O14" i="2" s="1"/>
  <c r="M14" i="2"/>
  <c r="J14" i="2"/>
  <c r="M13" i="2"/>
  <c r="J13" i="2"/>
  <c r="M12" i="2"/>
  <c r="J12" i="2"/>
  <c r="Z11" i="2"/>
  <c r="T11" i="2"/>
  <c r="R11" i="2"/>
  <c r="P11" i="2"/>
  <c r="N11" i="2"/>
  <c r="O11" i="2" s="1"/>
  <c r="M11" i="2"/>
  <c r="J11" i="2"/>
  <c r="J36" i="2" s="1"/>
  <c r="C4" i="2"/>
  <c r="C51" i="1"/>
  <c r="C52" i="1" s="1"/>
  <c r="C53" i="1" s="1"/>
  <c r="C49" i="1"/>
  <c r="G23" i="1"/>
  <c r="S21" i="1"/>
  <c r="O21" i="1"/>
  <c r="L21" i="1"/>
  <c r="Q21" i="1" s="1"/>
  <c r="L20" i="1"/>
  <c r="S20" i="1" s="1"/>
  <c r="I20" i="1"/>
  <c r="S19" i="1"/>
  <c r="O19" i="1"/>
  <c r="L19" i="1"/>
  <c r="I19" i="1"/>
  <c r="S18" i="1"/>
  <c r="Q18" i="1"/>
  <c r="O18" i="1"/>
  <c r="N18" i="1"/>
  <c r="P18" i="1" s="1"/>
  <c r="R18" i="1" s="1"/>
  <c r="T18" i="1" s="1"/>
  <c r="M18" i="1"/>
  <c r="L18" i="1"/>
  <c r="I18" i="1"/>
  <c r="Q17" i="1"/>
  <c r="M17" i="1"/>
  <c r="N17" i="1" s="1"/>
  <c r="L17" i="1"/>
  <c r="S17" i="1" s="1"/>
  <c r="I17" i="1"/>
  <c r="L16" i="1"/>
  <c r="S16" i="1" s="1"/>
  <c r="I16" i="1"/>
  <c r="S15" i="1"/>
  <c r="O15" i="1"/>
  <c r="L15" i="1"/>
  <c r="I15" i="1"/>
  <c r="S14" i="1"/>
  <c r="Q14" i="1"/>
  <c r="O14" i="1"/>
  <c r="N14" i="1"/>
  <c r="P14" i="1" s="1"/>
  <c r="R14" i="1" s="1"/>
  <c r="T14" i="1" s="1"/>
  <c r="M14" i="1"/>
  <c r="L14" i="1"/>
  <c r="I14" i="1"/>
  <c r="Q13" i="1"/>
  <c r="M13" i="1"/>
  <c r="N13" i="1" s="1"/>
  <c r="L13" i="1"/>
  <c r="S13" i="1" s="1"/>
  <c r="I13" i="1"/>
  <c r="L12" i="1"/>
  <c r="S12" i="1" s="1"/>
  <c r="I12" i="1"/>
  <c r="S11" i="1"/>
  <c r="O11" i="1"/>
  <c r="L11" i="1"/>
  <c r="I11" i="1"/>
  <c r="P15" i="4" l="1"/>
  <c r="R15" i="4" s="1"/>
  <c r="O14" i="4"/>
  <c r="P14" i="4" s="1"/>
  <c r="R14" i="4" s="1"/>
  <c r="T14" i="4" s="1"/>
  <c r="V14" i="4" s="1"/>
  <c r="Y14" i="4" s="1"/>
  <c r="AA14" i="4" s="1"/>
  <c r="AB14" i="4" s="1"/>
  <c r="O12" i="4"/>
  <c r="P12" i="4" s="1"/>
  <c r="R12" i="4" s="1"/>
  <c r="T12" i="4" s="1"/>
  <c r="V12" i="4" s="1"/>
  <c r="Y12" i="4" s="1"/>
  <c r="AA12" i="4" s="1"/>
  <c r="AB12" i="4" s="1"/>
  <c r="S12" i="4"/>
  <c r="Q13" i="4"/>
  <c r="R13" i="4" s="1"/>
  <c r="T13" i="4" s="1"/>
  <c r="V13" i="4" s="1"/>
  <c r="Y13" i="4" s="1"/>
  <c r="AA13" i="4" s="1"/>
  <c r="AB13" i="4" s="1"/>
  <c r="O15" i="4"/>
  <c r="S15" i="4"/>
  <c r="K18" i="4"/>
  <c r="S14" i="4"/>
  <c r="Q14" i="4"/>
  <c r="O47" i="3"/>
  <c r="Q47" i="3" s="1"/>
  <c r="S47" i="3" s="1"/>
  <c r="U47" i="3" s="1"/>
  <c r="P47" i="3"/>
  <c r="R47" i="3"/>
  <c r="N47" i="3"/>
  <c r="T47" i="3"/>
  <c r="S45" i="3"/>
  <c r="U45" i="3" s="1"/>
  <c r="AA66" i="3"/>
  <c r="X48" i="3"/>
  <c r="Z48" i="3" s="1"/>
  <c r="W66" i="3"/>
  <c r="S19" i="3"/>
  <c r="U19" i="3" s="1"/>
  <c r="T12" i="3"/>
  <c r="T89" i="3" s="1"/>
  <c r="P12" i="3"/>
  <c r="P89" i="3" s="1"/>
  <c r="O12" i="3"/>
  <c r="R17" i="3"/>
  <c r="N17" i="3"/>
  <c r="O17" i="3" s="1"/>
  <c r="Q17" i="3" s="1"/>
  <c r="S17" i="3" s="1"/>
  <c r="U17" i="3" s="1"/>
  <c r="P17" i="3"/>
  <c r="T17" i="3"/>
  <c r="T18" i="3"/>
  <c r="P18" i="3"/>
  <c r="O18" i="3"/>
  <c r="N18" i="3"/>
  <c r="Q40" i="3"/>
  <c r="S40" i="3" s="1"/>
  <c r="U40" i="3" s="1"/>
  <c r="T68" i="3"/>
  <c r="P68" i="3"/>
  <c r="R68" i="3"/>
  <c r="N68" i="3"/>
  <c r="O68" i="3" s="1"/>
  <c r="Q68" i="3" s="1"/>
  <c r="S68" i="3" s="1"/>
  <c r="U68" i="3" s="1"/>
  <c r="R54" i="3"/>
  <c r="N54" i="3"/>
  <c r="P54" i="3"/>
  <c r="T54" i="3"/>
  <c r="R69" i="3"/>
  <c r="N69" i="3"/>
  <c r="T69" i="3"/>
  <c r="P69" i="3"/>
  <c r="U87" i="3"/>
  <c r="M89" i="3"/>
  <c r="R13" i="3"/>
  <c r="N13" i="3"/>
  <c r="T21" i="3"/>
  <c r="P21" i="3"/>
  <c r="R21" i="3"/>
  <c r="AA24" i="3"/>
  <c r="S52" i="3"/>
  <c r="U52" i="3" s="1"/>
  <c r="O54" i="3"/>
  <c r="R67" i="3"/>
  <c r="N67" i="3"/>
  <c r="T67" i="3"/>
  <c r="P67" i="3"/>
  <c r="O69" i="3"/>
  <c r="Q69" i="3" s="1"/>
  <c r="S69" i="3" s="1"/>
  <c r="U69" i="3" s="1"/>
  <c r="T70" i="3"/>
  <c r="P70" i="3"/>
  <c r="R70" i="3"/>
  <c r="N70" i="3"/>
  <c r="O70" i="3" s="1"/>
  <c r="Q70" i="3" s="1"/>
  <c r="S70" i="3" s="1"/>
  <c r="U70" i="3" s="1"/>
  <c r="R71" i="3"/>
  <c r="N71" i="3"/>
  <c r="T71" i="3"/>
  <c r="P71" i="3"/>
  <c r="N11" i="3"/>
  <c r="R11" i="3"/>
  <c r="O13" i="3"/>
  <c r="Q13" i="3" s="1"/>
  <c r="S13" i="3" s="1"/>
  <c r="U13" i="3" s="1"/>
  <c r="X13" i="3" s="1"/>
  <c r="Z13" i="3" s="1"/>
  <c r="AA13" i="3" s="1"/>
  <c r="T13" i="3"/>
  <c r="R15" i="3"/>
  <c r="N15" i="3"/>
  <c r="O15" i="3" s="1"/>
  <c r="Q15" i="3" s="1"/>
  <c r="S15" i="3" s="1"/>
  <c r="U15" i="3" s="1"/>
  <c r="T16" i="3"/>
  <c r="P16" i="3"/>
  <c r="Q16" i="3" s="1"/>
  <c r="S16" i="3" s="1"/>
  <c r="U16" i="3" s="1"/>
  <c r="R16" i="3"/>
  <c r="R20" i="3"/>
  <c r="N20" i="3"/>
  <c r="O20" i="3" s="1"/>
  <c r="Q20" i="3" s="1"/>
  <c r="N21" i="3"/>
  <c r="O21" i="3" s="1"/>
  <c r="R23" i="3"/>
  <c r="N23" i="3"/>
  <c r="O23" i="3" s="1"/>
  <c r="Q23" i="3" s="1"/>
  <c r="S23" i="3" s="1"/>
  <c r="U23" i="3" s="1"/>
  <c r="O26" i="3"/>
  <c r="Q26" i="3" s="1"/>
  <c r="S26" i="3" s="1"/>
  <c r="U26" i="3" s="1"/>
  <c r="R26" i="3"/>
  <c r="O39" i="3"/>
  <c r="Q39" i="3" s="1"/>
  <c r="R39" i="3"/>
  <c r="AA41" i="3"/>
  <c r="O67" i="3"/>
  <c r="Q67" i="3" s="1"/>
  <c r="O71" i="3"/>
  <c r="Q71" i="3" s="1"/>
  <c r="S71" i="3" s="1"/>
  <c r="U71" i="3" s="1"/>
  <c r="W82" i="3"/>
  <c r="T85" i="3"/>
  <c r="P85" i="3"/>
  <c r="R85" i="3"/>
  <c r="N85" i="3"/>
  <c r="O85" i="3" s="1"/>
  <c r="AA48" i="3"/>
  <c r="O50" i="3"/>
  <c r="Q50" i="3" s="1"/>
  <c r="R50" i="3"/>
  <c r="Q72" i="3"/>
  <c r="S72" i="3" s="1"/>
  <c r="U72" i="3" s="1"/>
  <c r="T74" i="3"/>
  <c r="P74" i="3"/>
  <c r="R74" i="3"/>
  <c r="N74" i="3"/>
  <c r="O74" i="3" s="1"/>
  <c r="O73" i="3"/>
  <c r="Q73" i="3" s="1"/>
  <c r="S73" i="3" s="1"/>
  <c r="U73" i="3" s="1"/>
  <c r="T75" i="3"/>
  <c r="P75" i="3"/>
  <c r="R75" i="3"/>
  <c r="N75" i="3"/>
  <c r="O75" i="3" s="1"/>
  <c r="Q75" i="3" s="1"/>
  <c r="S75" i="3" s="1"/>
  <c r="R76" i="3"/>
  <c r="N76" i="3"/>
  <c r="O76" i="3" s="1"/>
  <c r="T76" i="3"/>
  <c r="P76" i="3"/>
  <c r="T77" i="3"/>
  <c r="P77" i="3"/>
  <c r="R77" i="3"/>
  <c r="N77" i="3"/>
  <c r="O77" i="3" s="1"/>
  <c r="Q77" i="3" s="1"/>
  <c r="S77" i="3" s="1"/>
  <c r="R78" i="3"/>
  <c r="N78" i="3"/>
  <c r="O78" i="3" s="1"/>
  <c r="T78" i="3"/>
  <c r="P78" i="3"/>
  <c r="T79" i="3"/>
  <c r="P79" i="3"/>
  <c r="R79" i="3"/>
  <c r="N79" i="3"/>
  <c r="O79" i="3" s="1"/>
  <c r="Q79" i="3" s="1"/>
  <c r="S79" i="3" s="1"/>
  <c r="R80" i="3"/>
  <c r="N80" i="3"/>
  <c r="O80" i="3" s="1"/>
  <c r="T80" i="3"/>
  <c r="P80" i="3"/>
  <c r="Q81" i="3"/>
  <c r="S81" i="3" s="1"/>
  <c r="U81" i="3" s="1"/>
  <c r="AA82" i="3"/>
  <c r="T83" i="3"/>
  <c r="P83" i="3"/>
  <c r="R83" i="3"/>
  <c r="N83" i="3"/>
  <c r="O83" i="3" s="1"/>
  <c r="X22" i="2"/>
  <c r="Z22" i="2" s="1"/>
  <c r="W22" i="2"/>
  <c r="AA22" i="2" s="1"/>
  <c r="X46" i="2"/>
  <c r="Z46" i="2" s="1"/>
  <c r="W46" i="2"/>
  <c r="Q11" i="2"/>
  <c r="Q14" i="2"/>
  <c r="X29" i="2"/>
  <c r="Z29" i="2" s="1"/>
  <c r="W29" i="2"/>
  <c r="AA29" i="2" s="1"/>
  <c r="T64" i="2"/>
  <c r="P64" i="2"/>
  <c r="O64" i="2"/>
  <c r="Q64" i="2" s="1"/>
  <c r="R64" i="2"/>
  <c r="J90" i="2"/>
  <c r="R12" i="2"/>
  <c r="N12" i="2"/>
  <c r="N112" i="2" s="1"/>
  <c r="O13" i="2"/>
  <c r="Q13" i="2" s="1"/>
  <c r="S13" i="2" s="1"/>
  <c r="U13" i="2" s="1"/>
  <c r="R13" i="2"/>
  <c r="X63" i="2"/>
  <c r="Z63" i="2" s="1"/>
  <c r="W65" i="2"/>
  <c r="AA65" i="2" s="1"/>
  <c r="X65" i="2"/>
  <c r="Z65" i="2" s="1"/>
  <c r="T82" i="2"/>
  <c r="P82" i="2"/>
  <c r="N82" i="2"/>
  <c r="O82" i="2" s="1"/>
  <c r="Q82" i="2" s="1"/>
  <c r="S82" i="2" s="1"/>
  <c r="U82" i="2" s="1"/>
  <c r="R82" i="2"/>
  <c r="O12" i="2"/>
  <c r="Q12" i="2" s="1"/>
  <c r="S12" i="2" s="1"/>
  <c r="T12" i="2"/>
  <c r="T112" i="2" s="1"/>
  <c r="N13" i="2"/>
  <c r="T13" i="2"/>
  <c r="U51" i="2"/>
  <c r="T61" i="2"/>
  <c r="P61" i="2"/>
  <c r="O61" i="2"/>
  <c r="Q61" i="2" s="1"/>
  <c r="S61" i="2" s="1"/>
  <c r="U61" i="2" s="1"/>
  <c r="R61" i="2"/>
  <c r="AA63" i="2"/>
  <c r="T77" i="2"/>
  <c r="P77" i="2"/>
  <c r="R77" i="2"/>
  <c r="N77" i="2"/>
  <c r="O77" i="2" s="1"/>
  <c r="Q77" i="2" s="1"/>
  <c r="S77" i="2" s="1"/>
  <c r="U77" i="2" s="1"/>
  <c r="X78" i="2"/>
  <c r="Z78" i="2" s="1"/>
  <c r="W78" i="2"/>
  <c r="W84" i="2"/>
  <c r="X84" i="2"/>
  <c r="Z84" i="2" s="1"/>
  <c r="P12" i="2"/>
  <c r="P112" i="2" s="1"/>
  <c r="P13" i="2"/>
  <c r="R15" i="2"/>
  <c r="R112" i="2" s="1"/>
  <c r="N15" i="2"/>
  <c r="R18" i="2"/>
  <c r="N18" i="2"/>
  <c r="O18" i="2" s="1"/>
  <c r="Q18" i="2" s="1"/>
  <c r="S18" i="2" s="1"/>
  <c r="U18" i="2" s="1"/>
  <c r="T20" i="2"/>
  <c r="P20" i="2"/>
  <c r="N61" i="2"/>
  <c r="T14" i="2"/>
  <c r="P14" i="2"/>
  <c r="R14" i="2"/>
  <c r="O15" i="2"/>
  <c r="Q15" i="2" s="1"/>
  <c r="T15" i="2"/>
  <c r="AA16" i="2"/>
  <c r="P18" i="2"/>
  <c r="N20" i="2"/>
  <c r="O20" i="2" s="1"/>
  <c r="Q20" i="2" s="1"/>
  <c r="S20" i="2" s="1"/>
  <c r="U20" i="2" s="1"/>
  <c r="O25" i="2"/>
  <c r="Q25" i="2" s="1"/>
  <c r="S25" i="2" s="1"/>
  <c r="U25" i="2" s="1"/>
  <c r="R25" i="2"/>
  <c r="N25" i="2"/>
  <c r="AA34" i="2"/>
  <c r="T44" i="2"/>
  <c r="P44" i="2"/>
  <c r="O44" i="2"/>
  <c r="Q44" i="2" s="1"/>
  <c r="S44" i="2" s="1"/>
  <c r="N64" i="2"/>
  <c r="W101" i="2"/>
  <c r="X101" i="2"/>
  <c r="Z101" i="2" s="1"/>
  <c r="AA46" i="2"/>
  <c r="R47" i="2"/>
  <c r="N47" i="2"/>
  <c r="O48" i="2"/>
  <c r="Q48" i="2" s="1"/>
  <c r="R48" i="2"/>
  <c r="U87" i="2"/>
  <c r="O100" i="2"/>
  <c r="Q100" i="2" s="1"/>
  <c r="S100" i="2" s="1"/>
  <c r="U100" i="2" s="1"/>
  <c r="P100" i="2"/>
  <c r="T100" i="2"/>
  <c r="N100" i="2"/>
  <c r="U103" i="2"/>
  <c r="M112" i="2"/>
  <c r="N31" i="2"/>
  <c r="O31" i="2" s="1"/>
  <c r="Q31" i="2" s="1"/>
  <c r="S31" i="2" s="1"/>
  <c r="U31" i="2" s="1"/>
  <c r="J69" i="2"/>
  <c r="J112" i="2" s="1"/>
  <c r="O47" i="2"/>
  <c r="Q47" i="2" s="1"/>
  <c r="S47" i="2" s="1"/>
  <c r="U47" i="2" s="1"/>
  <c r="T47" i="2"/>
  <c r="N48" i="2"/>
  <c r="T48" i="2"/>
  <c r="T52" i="2"/>
  <c r="P52" i="2"/>
  <c r="O52" i="2"/>
  <c r="Q52" i="2" s="1"/>
  <c r="S52" i="2" s="1"/>
  <c r="Q54" i="2"/>
  <c r="S54" i="2" s="1"/>
  <c r="U54" i="2" s="1"/>
  <c r="T56" i="2"/>
  <c r="P56" i="2"/>
  <c r="O56" i="2"/>
  <c r="Q59" i="2"/>
  <c r="S59" i="2" s="1"/>
  <c r="U59" i="2" s="1"/>
  <c r="O60" i="2"/>
  <c r="Q60" i="2" s="1"/>
  <c r="R60" i="2"/>
  <c r="N60" i="2"/>
  <c r="R88" i="2"/>
  <c r="N88" i="2"/>
  <c r="P88" i="2"/>
  <c r="T88" i="2"/>
  <c r="O88" i="2"/>
  <c r="Q88" i="2" s="1"/>
  <c r="S88" i="2" s="1"/>
  <c r="U88" i="2" s="1"/>
  <c r="Q99" i="2"/>
  <c r="S99" i="2" s="1"/>
  <c r="U99" i="2" s="1"/>
  <c r="T104" i="2"/>
  <c r="P104" i="2"/>
  <c r="N104" i="2"/>
  <c r="O104" i="2" s="1"/>
  <c r="Q104" i="2" s="1"/>
  <c r="S104" i="2" s="1"/>
  <c r="U104" i="2" s="1"/>
  <c r="T108" i="2"/>
  <c r="P108" i="2"/>
  <c r="O108" i="2"/>
  <c r="Q108" i="2" s="1"/>
  <c r="R108" i="2"/>
  <c r="P50" i="2"/>
  <c r="Q50" i="2" s="1"/>
  <c r="S50" i="2" s="1"/>
  <c r="U50" i="2" s="1"/>
  <c r="P57" i="2"/>
  <c r="Q57" i="2" s="1"/>
  <c r="S57" i="2" s="1"/>
  <c r="U57" i="2" s="1"/>
  <c r="P62" i="2"/>
  <c r="Q62" i="2" s="1"/>
  <c r="S62" i="2" s="1"/>
  <c r="U62" i="2" s="1"/>
  <c r="AA78" i="2"/>
  <c r="R79" i="2"/>
  <c r="N79" i="2"/>
  <c r="O79" i="2" s="1"/>
  <c r="Q79" i="2" s="1"/>
  <c r="O80" i="2"/>
  <c r="Q80" i="2" s="1"/>
  <c r="R80" i="2"/>
  <c r="J115" i="2"/>
  <c r="R67" i="2"/>
  <c r="N67" i="2"/>
  <c r="O67" i="2" s="1"/>
  <c r="Q67" i="2" s="1"/>
  <c r="S67" i="2" s="1"/>
  <c r="U67" i="2" s="1"/>
  <c r="AA84" i="2"/>
  <c r="T98" i="2"/>
  <c r="P98" i="2"/>
  <c r="Q98" i="2" s="1"/>
  <c r="S98" i="2" s="1"/>
  <c r="U98" i="2" s="1"/>
  <c r="R98" i="2"/>
  <c r="AA101" i="2"/>
  <c r="O102" i="2"/>
  <c r="Q102" i="2" s="1"/>
  <c r="R102" i="2"/>
  <c r="Q106" i="2"/>
  <c r="S106" i="2" s="1"/>
  <c r="U106" i="2" s="1"/>
  <c r="O107" i="2"/>
  <c r="Q107" i="2" s="1"/>
  <c r="S107" i="2" s="1"/>
  <c r="U107" i="2" s="1"/>
  <c r="R107" i="2"/>
  <c r="N107" i="2"/>
  <c r="V14" i="1"/>
  <c r="W14" i="1"/>
  <c r="Y14" i="1" s="1"/>
  <c r="Z14" i="1" s="1"/>
  <c r="N15" i="1"/>
  <c r="P15" i="1" s="1"/>
  <c r="R15" i="1" s="1"/>
  <c r="T15" i="1" s="1"/>
  <c r="V18" i="1"/>
  <c r="Z18" i="1" s="1"/>
  <c r="W18" i="1"/>
  <c r="Y18" i="1" s="1"/>
  <c r="I23" i="1"/>
  <c r="Q12" i="1"/>
  <c r="M16" i="1"/>
  <c r="Q16" i="1"/>
  <c r="M20" i="1"/>
  <c r="Q20" i="1"/>
  <c r="M11" i="1"/>
  <c r="N11" i="1" s="1"/>
  <c r="P11" i="1" s="1"/>
  <c r="R11" i="1" s="1"/>
  <c r="T11" i="1" s="1"/>
  <c r="Q11" i="1"/>
  <c r="O13" i="1"/>
  <c r="P13" i="1" s="1"/>
  <c r="R13" i="1" s="1"/>
  <c r="T13" i="1" s="1"/>
  <c r="M15" i="1"/>
  <c r="Q15" i="1"/>
  <c r="N16" i="1"/>
  <c r="P16" i="1" s="1"/>
  <c r="R16" i="1" s="1"/>
  <c r="T16" i="1" s="1"/>
  <c r="O17" i="1"/>
  <c r="P17" i="1" s="1"/>
  <c r="R17" i="1" s="1"/>
  <c r="T17" i="1" s="1"/>
  <c r="M19" i="1"/>
  <c r="N19" i="1" s="1"/>
  <c r="P19" i="1" s="1"/>
  <c r="R19" i="1" s="1"/>
  <c r="T19" i="1" s="1"/>
  <c r="Q19" i="1"/>
  <c r="N20" i="1"/>
  <c r="M12" i="1"/>
  <c r="N12" i="1" s="1"/>
  <c r="P12" i="1" s="1"/>
  <c r="R12" i="1" s="1"/>
  <c r="T12" i="1" s="1"/>
  <c r="O12" i="1"/>
  <c r="O16" i="1"/>
  <c r="O20" i="1"/>
  <c r="M21" i="1"/>
  <c r="N21" i="1" s="1"/>
  <c r="P21" i="1" s="1"/>
  <c r="R21" i="1" s="1"/>
  <c r="T21" i="1" s="1"/>
  <c r="AB18" i="4" l="1"/>
  <c r="T15" i="4"/>
  <c r="V15" i="4" s="1"/>
  <c r="Y15" i="4" s="1"/>
  <c r="AA15" i="4" s="1"/>
  <c r="AB15" i="4" s="1"/>
  <c r="W68" i="3"/>
  <c r="AA68" i="3" s="1"/>
  <c r="X68" i="3"/>
  <c r="Z68" i="3" s="1"/>
  <c r="X16" i="3"/>
  <c r="Z16" i="3" s="1"/>
  <c r="W16" i="3"/>
  <c r="AA16" i="3" s="1"/>
  <c r="W70" i="3"/>
  <c r="AA70" i="3" s="1"/>
  <c r="X70" i="3"/>
  <c r="Z70" i="3" s="1"/>
  <c r="W23" i="3"/>
  <c r="X23" i="3"/>
  <c r="Z23" i="3" s="1"/>
  <c r="W19" i="3"/>
  <c r="AA19" i="3" s="1"/>
  <c r="X19" i="3"/>
  <c r="Z19" i="3" s="1"/>
  <c r="U77" i="3"/>
  <c r="X73" i="3"/>
  <c r="Z73" i="3" s="1"/>
  <c r="W73" i="3"/>
  <c r="S67" i="3"/>
  <c r="U67" i="3" s="1"/>
  <c r="S39" i="3"/>
  <c r="U39" i="3" s="1"/>
  <c r="X39" i="3" s="1"/>
  <c r="Z39" i="3" s="1"/>
  <c r="AA39" i="3" s="1"/>
  <c r="R89" i="3"/>
  <c r="X40" i="3"/>
  <c r="Z40" i="3" s="1"/>
  <c r="W40" i="3"/>
  <c r="Q74" i="3"/>
  <c r="S74" i="3" s="1"/>
  <c r="U74" i="3" s="1"/>
  <c r="Q21" i="3"/>
  <c r="S21" i="3" s="1"/>
  <c r="U21" i="3" s="1"/>
  <c r="N89" i="3"/>
  <c r="O11" i="3"/>
  <c r="X52" i="3"/>
  <c r="Z52" i="3" s="1"/>
  <c r="W52" i="3"/>
  <c r="AA52" i="3" s="1"/>
  <c r="X87" i="3"/>
  <c r="Z87" i="3" s="1"/>
  <c r="W87" i="3"/>
  <c r="W45" i="3"/>
  <c r="X45" i="3"/>
  <c r="Z45" i="3" s="1"/>
  <c r="X47" i="3"/>
  <c r="Z47" i="3" s="1"/>
  <c r="W47" i="3"/>
  <c r="U79" i="3"/>
  <c r="U75" i="3"/>
  <c r="S50" i="3"/>
  <c r="U50" i="3" s="1"/>
  <c r="Q54" i="3"/>
  <c r="S54" i="3" s="1"/>
  <c r="U54" i="3" s="1"/>
  <c r="Q83" i="3"/>
  <c r="S83" i="3" s="1"/>
  <c r="U83" i="3" s="1"/>
  <c r="Q80" i="3"/>
  <c r="S80" i="3" s="1"/>
  <c r="U80" i="3" s="1"/>
  <c r="Q78" i="3"/>
  <c r="S78" i="3" s="1"/>
  <c r="U78" i="3" s="1"/>
  <c r="Q76" i="3"/>
  <c r="S76" i="3" s="1"/>
  <c r="U76" i="3" s="1"/>
  <c r="Q85" i="3"/>
  <c r="S85" i="3" s="1"/>
  <c r="U85" i="3" s="1"/>
  <c r="S20" i="3"/>
  <c r="U20" i="3" s="1"/>
  <c r="Q18" i="3"/>
  <c r="S18" i="3" s="1"/>
  <c r="U18" i="3" s="1"/>
  <c r="Q12" i="3"/>
  <c r="S12" i="3" s="1"/>
  <c r="U12" i="3" s="1"/>
  <c r="X50" i="2"/>
  <c r="Z50" i="2" s="1"/>
  <c r="W50" i="2"/>
  <c r="AA50" i="2" s="1"/>
  <c r="X18" i="2"/>
  <c r="Z18" i="2" s="1"/>
  <c r="W18" i="2"/>
  <c r="AA18" i="2" s="1"/>
  <c r="X104" i="2"/>
  <c r="Z104" i="2" s="1"/>
  <c r="W104" i="2"/>
  <c r="AA104" i="2" s="1"/>
  <c r="X20" i="2"/>
  <c r="Z20" i="2" s="1"/>
  <c r="W20" i="2"/>
  <c r="X82" i="2"/>
  <c r="Z82" i="2" s="1"/>
  <c r="W82" i="2"/>
  <c r="AA82" i="2" s="1"/>
  <c r="W62" i="2"/>
  <c r="AA62" i="2" s="1"/>
  <c r="X62" i="2"/>
  <c r="Z62" i="2" s="1"/>
  <c r="W77" i="2"/>
  <c r="X77" i="2"/>
  <c r="X98" i="2"/>
  <c r="W98" i="2"/>
  <c r="W57" i="2"/>
  <c r="X57" i="2"/>
  <c r="Z57" i="2" s="1"/>
  <c r="X107" i="2"/>
  <c r="Z107" i="2" s="1"/>
  <c r="W107" i="2"/>
  <c r="W88" i="2"/>
  <c r="X88" i="2"/>
  <c r="Z88" i="2" s="1"/>
  <c r="W106" i="2"/>
  <c r="AA106" i="2" s="1"/>
  <c r="X106" i="2"/>
  <c r="Z106" i="2" s="1"/>
  <c r="W67" i="2"/>
  <c r="X67" i="2"/>
  <c r="Z67" i="2" s="1"/>
  <c r="X99" i="2"/>
  <c r="Z99" i="2" s="1"/>
  <c r="W99" i="2"/>
  <c r="S60" i="2"/>
  <c r="U60" i="2" s="1"/>
  <c r="W47" i="2"/>
  <c r="X47" i="2"/>
  <c r="Z47" i="2" s="1"/>
  <c r="X103" i="2"/>
  <c r="Z103" i="2" s="1"/>
  <c r="W103" i="2"/>
  <c r="AA103" i="2" s="1"/>
  <c r="X100" i="2"/>
  <c r="Z100" i="2" s="1"/>
  <c r="W100" i="2"/>
  <c r="AA100" i="2" s="1"/>
  <c r="X25" i="2"/>
  <c r="Z25" i="2" s="1"/>
  <c r="W25" i="2"/>
  <c r="AA25" i="2" s="1"/>
  <c r="X61" i="2"/>
  <c r="Z61" i="2" s="1"/>
  <c r="W61" i="2"/>
  <c r="AA61" i="2" s="1"/>
  <c r="W51" i="2"/>
  <c r="X51" i="2"/>
  <c r="Z51" i="2" s="1"/>
  <c r="X13" i="2"/>
  <c r="Z13" i="2" s="1"/>
  <c r="W13" i="2"/>
  <c r="AA13" i="2" s="1"/>
  <c r="S80" i="2"/>
  <c r="U80" i="2" s="1"/>
  <c r="S108" i="2"/>
  <c r="U108" i="2" s="1"/>
  <c r="W59" i="2"/>
  <c r="X59" i="2"/>
  <c r="Z59" i="2" s="1"/>
  <c r="W54" i="2"/>
  <c r="X54" i="2"/>
  <c r="Z54" i="2" s="1"/>
  <c r="S48" i="2"/>
  <c r="U48" i="2" s="1"/>
  <c r="S15" i="2"/>
  <c r="U15" i="2" s="1"/>
  <c r="U12" i="2"/>
  <c r="S64" i="2"/>
  <c r="U64" i="2" s="1"/>
  <c r="S11" i="2"/>
  <c r="S102" i="2"/>
  <c r="U102" i="2" s="1"/>
  <c r="S79" i="2"/>
  <c r="U79" i="2" s="1"/>
  <c r="Q56" i="2"/>
  <c r="S56" i="2" s="1"/>
  <c r="U56" i="2" s="1"/>
  <c r="U52" i="2"/>
  <c r="W31" i="2"/>
  <c r="X31" i="2"/>
  <c r="Z31" i="2" s="1"/>
  <c r="X87" i="2"/>
  <c r="Z87" i="2" s="1"/>
  <c r="W87" i="2"/>
  <c r="AA87" i="2" s="1"/>
  <c r="U44" i="2"/>
  <c r="S14" i="2"/>
  <c r="U14" i="2" s="1"/>
  <c r="O112" i="2"/>
  <c r="W11" i="1"/>
  <c r="V11" i="1"/>
  <c r="V12" i="1"/>
  <c r="W12" i="1"/>
  <c r="Y12" i="1" s="1"/>
  <c r="V17" i="1"/>
  <c r="W17" i="1"/>
  <c r="Y17" i="1" s="1"/>
  <c r="W13" i="1"/>
  <c r="Y13" i="1" s="1"/>
  <c r="V13" i="1"/>
  <c r="Z13" i="1" s="1"/>
  <c r="W19" i="1"/>
  <c r="Y19" i="1" s="1"/>
  <c r="V19" i="1"/>
  <c r="W15" i="1"/>
  <c r="Y15" i="1" s="1"/>
  <c r="V15" i="1"/>
  <c r="Z15" i="1" s="1"/>
  <c r="W16" i="1"/>
  <c r="Y16" i="1" s="1"/>
  <c r="V16" i="1"/>
  <c r="P20" i="1"/>
  <c r="R20" i="1" s="1"/>
  <c r="T20" i="1" s="1"/>
  <c r="W20" i="3" l="1"/>
  <c r="AA20" i="3" s="1"/>
  <c r="X20" i="3"/>
  <c r="Z20" i="3" s="1"/>
  <c r="W80" i="3"/>
  <c r="X80" i="3"/>
  <c r="Z80" i="3" s="1"/>
  <c r="W75" i="3"/>
  <c r="AA75" i="3" s="1"/>
  <c r="X75" i="3"/>
  <c r="Z75" i="3" s="1"/>
  <c r="X21" i="3"/>
  <c r="Z21" i="3" s="1"/>
  <c r="W21" i="3"/>
  <c r="AA21" i="3" s="1"/>
  <c r="W85" i="3"/>
  <c r="AA85" i="3" s="1"/>
  <c r="X85" i="3"/>
  <c r="Z85" i="3" s="1"/>
  <c r="W83" i="3"/>
  <c r="X83" i="3"/>
  <c r="Z83" i="3" s="1"/>
  <c r="W79" i="3"/>
  <c r="AA79" i="3" s="1"/>
  <c r="X79" i="3"/>
  <c r="Z79" i="3" s="1"/>
  <c r="AA45" i="3"/>
  <c r="W74" i="3"/>
  <c r="AA74" i="3" s="1"/>
  <c r="X74" i="3"/>
  <c r="Z74" i="3" s="1"/>
  <c r="W77" i="3"/>
  <c r="X77" i="3"/>
  <c r="Z77" i="3" s="1"/>
  <c r="AA23" i="3"/>
  <c r="W76" i="3"/>
  <c r="AA76" i="3" s="1"/>
  <c r="X76" i="3"/>
  <c r="Z76" i="3" s="1"/>
  <c r="W54" i="3"/>
  <c r="X54" i="3"/>
  <c r="Z54" i="3" s="1"/>
  <c r="AA47" i="3"/>
  <c r="AA87" i="3"/>
  <c r="O89" i="3"/>
  <c r="Q11" i="3"/>
  <c r="AA40" i="3"/>
  <c r="W67" i="3"/>
  <c r="X67" i="3"/>
  <c r="Z67" i="3" s="1"/>
  <c r="X18" i="3"/>
  <c r="Z18" i="3" s="1"/>
  <c r="W18" i="3"/>
  <c r="W78" i="3"/>
  <c r="X78" i="3"/>
  <c r="Z78" i="3" s="1"/>
  <c r="X50" i="3"/>
  <c r="Z50" i="3" s="1"/>
  <c r="W50" i="3"/>
  <c r="AA73" i="3"/>
  <c r="S112" i="2"/>
  <c r="U11" i="2"/>
  <c r="X52" i="2"/>
  <c r="Z52" i="2" s="1"/>
  <c r="W52" i="2"/>
  <c r="AA52" i="2" s="1"/>
  <c r="Z98" i="2"/>
  <c r="X56" i="2"/>
  <c r="Z56" i="2" s="1"/>
  <c r="W56" i="2"/>
  <c r="AA56" i="2" s="1"/>
  <c r="Q112" i="2"/>
  <c r="X48" i="2"/>
  <c r="Z48" i="2" s="1"/>
  <c r="W48" i="2"/>
  <c r="AA48" i="2" s="1"/>
  <c r="AA59" i="2"/>
  <c r="AA47" i="2"/>
  <c r="Z77" i="2"/>
  <c r="X14" i="2"/>
  <c r="Z14" i="2" s="1"/>
  <c r="W14" i="2"/>
  <c r="AA14" i="2" s="1"/>
  <c r="W79" i="2"/>
  <c r="X79" i="2"/>
  <c r="Z79" i="2" s="1"/>
  <c r="X64" i="2"/>
  <c r="Z64" i="2" s="1"/>
  <c r="W64" i="2"/>
  <c r="AA64" i="2" s="1"/>
  <c r="X108" i="2"/>
  <c r="Z108" i="2" s="1"/>
  <c r="W108" i="2"/>
  <c r="AA108" i="2" s="1"/>
  <c r="X60" i="2"/>
  <c r="Z60" i="2" s="1"/>
  <c r="W60" i="2"/>
  <c r="AA60" i="2" s="1"/>
  <c r="AA67" i="2"/>
  <c r="AA88" i="2"/>
  <c r="AA57" i="2"/>
  <c r="W90" i="2"/>
  <c r="AA77" i="2"/>
  <c r="W44" i="2"/>
  <c r="X44" i="2"/>
  <c r="AA31" i="2"/>
  <c r="X102" i="2"/>
  <c r="Z102" i="2" s="1"/>
  <c r="W102" i="2"/>
  <c r="AA102" i="2" s="1"/>
  <c r="W12" i="2"/>
  <c r="X12" i="2"/>
  <c r="AA54" i="2"/>
  <c r="X80" i="2"/>
  <c r="Z80" i="2" s="1"/>
  <c r="W80" i="2"/>
  <c r="AA80" i="2" s="1"/>
  <c r="AA51" i="2"/>
  <c r="AA99" i="2"/>
  <c r="AA107" i="2"/>
  <c r="W110" i="2"/>
  <c r="AA98" i="2"/>
  <c r="AA110" i="2" s="1"/>
  <c r="AA20" i="2"/>
  <c r="W20" i="1"/>
  <c r="Y20" i="1" s="1"/>
  <c r="V20" i="1"/>
  <c r="Z12" i="1"/>
  <c r="Z16" i="1"/>
  <c r="Z19" i="1"/>
  <c r="Z17" i="1"/>
  <c r="Y11" i="1"/>
  <c r="Y23" i="1" s="1"/>
  <c r="W23" i="1"/>
  <c r="Q89" i="3" l="1"/>
  <c r="S11" i="3"/>
  <c r="AA54" i="3"/>
  <c r="AA83" i="3"/>
  <c r="AA80" i="3"/>
  <c r="AA78" i="3"/>
  <c r="AA67" i="3"/>
  <c r="AA77" i="3"/>
  <c r="AA50" i="3"/>
  <c r="AA18" i="3"/>
  <c r="Z44" i="2"/>
  <c r="X68" i="2"/>
  <c r="X69" i="2"/>
  <c r="W69" i="2"/>
  <c r="W68" i="2"/>
  <c r="AA44" i="2"/>
  <c r="AA68" i="2" s="1"/>
  <c r="Z90" i="2"/>
  <c r="X36" i="2"/>
  <c r="X112" i="2" s="1"/>
  <c r="Z12" i="2"/>
  <c r="Z36" i="2" s="1"/>
  <c r="AA12" i="2"/>
  <c r="AA79" i="2"/>
  <c r="AA90" i="2" s="1"/>
  <c r="X90" i="2"/>
  <c r="X110" i="2"/>
  <c r="U112" i="2"/>
  <c r="W11" i="2"/>
  <c r="Z110" i="2"/>
  <c r="Z11" i="1"/>
  <c r="Z23" i="1" s="1"/>
  <c r="Z20" i="1"/>
  <c r="S89" i="3" l="1"/>
  <c r="U11" i="3"/>
  <c r="W36" i="2"/>
  <c r="W112" i="2" s="1"/>
  <c r="AA112" i="2" s="1"/>
  <c r="AA11" i="2"/>
  <c r="AA36" i="2" s="1"/>
  <c r="Z68" i="2"/>
  <c r="Z112" i="2" s="1"/>
  <c r="Z69" i="2"/>
  <c r="U89" i="3" l="1"/>
  <c r="W11" i="3"/>
  <c r="X11" i="3"/>
  <c r="X89" i="3" l="1"/>
  <c r="Z11" i="3"/>
  <c r="Z89" i="3" s="1"/>
  <c r="W89" i="3"/>
  <c r="AA11" i="3"/>
  <c r="AA89" i="3" s="1"/>
  <c r="X23" i="2" l="1"/>
</calcChain>
</file>

<file path=xl/sharedStrings.xml><?xml version="1.0" encoding="utf-8"?>
<sst xmlns="http://schemas.openxmlformats.org/spreadsheetml/2006/main" count="753" uniqueCount="284">
  <si>
    <t>MUNICIPIO DE : SAN JUANITO DE ESCOBEDO JALISCO</t>
  </si>
  <si>
    <t>SUELDOS  DEL 16  AL 31  DE JULIO  DEL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</si>
  <si>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</si>
  <si>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</si>
  <si>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</si>
  <si>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</si>
  <si>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</si>
  <si>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</si>
  <si>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</si>
  <si>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</si>
  <si>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</si>
  <si>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</si>
  <si>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</si>
  <si>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</si>
  <si>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</si>
  <si>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</si>
  <si>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</si>
  <si>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</si>
  <si>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</si>
  <si>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</si>
  <si>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</si>
  <si>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</si>
  <si>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</si>
  <si>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</si>
  <si>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</si>
  <si>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</si>
  <si>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</si>
  <si>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</si>
  <si>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I.S.P.T.</t>
  </si>
  <si>
    <t>Prestamo</t>
  </si>
  <si>
    <t>Total</t>
  </si>
  <si>
    <t xml:space="preserve">A </t>
  </si>
  <si>
    <t>F   I   R   M   A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</si>
  <si>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</si>
  <si>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</si>
  <si>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</si>
  <si>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</si>
  <si>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</si>
  <si>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</si>
  <si>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</si>
  <si>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</si>
  <si>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</si>
  <si>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</si>
  <si>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</si>
  <si>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</si>
  <si>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</si>
  <si>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Empleo</t>
  </si>
  <si>
    <t>Deduc.</t>
  </si>
  <si>
    <t>PAGAR</t>
  </si>
  <si>
    <t>SALA DE REGIDORES</t>
  </si>
  <si>
    <t>LA PLAZA</t>
  </si>
  <si>
    <t>SERVANDO RUIZ ABUNDIS</t>
  </si>
  <si>
    <t>REGIDOR</t>
  </si>
  <si>
    <t>YARED GABRIELA MONTES MONTES</t>
  </si>
  <si>
    <t>ALVARO CARRILLO GOMEZ</t>
  </si>
  <si>
    <t>ADELA RAMIREZ GONZALEZ</t>
  </si>
  <si>
    <t>XOCHITL COVARRUBIAS MEZA</t>
  </si>
  <si>
    <t>MELECIO CARBAJAL DOMINGUEZ</t>
  </si>
  <si>
    <t>MARIA ESPERANZA NAVARRO CAMARENA</t>
  </si>
  <si>
    <t>CASIMIRO FLORES PACHECO</t>
  </si>
  <si>
    <t>GILBERTO CERVANTES HERNANDEZ</t>
  </si>
  <si>
    <t>DAVID ESPARZA TADEO</t>
  </si>
  <si>
    <t xml:space="preserve">SINDICO </t>
  </si>
  <si>
    <t>TOTALES</t>
  </si>
  <si>
    <t>DR. PEDRO CORONA ACEVES</t>
  </si>
  <si>
    <t>C.P LEONARDO HERNANDEZ CORONA</t>
  </si>
  <si>
    <t xml:space="preserve">       PRESIDENTE MUNICIPAL</t>
  </si>
  <si>
    <t xml:space="preserve">   ENC. DE LA HACIENDA MPAL.</t>
  </si>
  <si>
    <t>.</t>
  </si>
  <si>
    <t>MORELOS # 32   RFC : MSJ 850101 UQ6</t>
  </si>
  <si>
    <t>PERMANENTES</t>
  </si>
  <si>
    <t>PRESIDENCIA MUNICIPAL</t>
  </si>
  <si>
    <t>CORONA ACEVES PEDRO</t>
  </si>
  <si>
    <t>PRESIDENTE</t>
  </si>
  <si>
    <t>ZUÑIGA GARCIA LUIS GUSTAVO</t>
  </si>
  <si>
    <t>SECRETARIO PARTICULAR</t>
  </si>
  <si>
    <t>RUIZ MEZA JUDITH</t>
  </si>
  <si>
    <t>SECRETARIA</t>
  </si>
  <si>
    <t>CARBAJAL MONTES OLIVIA</t>
  </si>
  <si>
    <t>DOMINGUEZ LOPEZ MARIA ANGELINA</t>
  </si>
  <si>
    <t>CONSERJE</t>
  </si>
  <si>
    <t>CARRILLO MONTES MAURA</t>
  </si>
  <si>
    <t>INTENDENTE</t>
  </si>
  <si>
    <t>SECRETARIA GENERAL Y SINDICATURA</t>
  </si>
  <si>
    <t>RAMIREZ ROJAS JOSE LUIS</t>
  </si>
  <si>
    <t>SECRETARIO GENERAL</t>
  </si>
  <si>
    <t>DEPARTAMENTO JURIDICO</t>
  </si>
  <si>
    <t>VELADOR HERNANDEZ JUAN DAVID</t>
  </si>
  <si>
    <t>DIRECTOR JURIDICO</t>
  </si>
  <si>
    <t>DIRECCION DE REGISTRO CIVIL</t>
  </si>
  <si>
    <t>RUIZ ACEVES BERENICE</t>
  </si>
  <si>
    <t>DIR.REGISTRO CIVIL</t>
  </si>
  <si>
    <t>MATA MONTES ESTHELA</t>
  </si>
  <si>
    <t xml:space="preserve">AUX. DEL REGISTRO CIVIL </t>
  </si>
  <si>
    <t>DEPARTAMENTO DE EDUC.PUB.MPAL</t>
  </si>
  <si>
    <t>HERNANDEZ FLORES REYNA ELIZABETH</t>
  </si>
  <si>
    <t>ENC.BIBLIOTECA</t>
  </si>
  <si>
    <t>DIRECCION DE CULTURA Y EDUCACION</t>
  </si>
  <si>
    <t>VARGAS GARCIA FLORENCIO JAVIER</t>
  </si>
  <si>
    <t>DIR. DE CULTURA</t>
  </si>
  <si>
    <t>DEPTO.DE MANTO.DE VEHICULOS</t>
  </si>
  <si>
    <t>RAMOS PEREZ HIPOLITO</t>
  </si>
  <si>
    <t>ENC.DE VEHICULOS</t>
  </si>
  <si>
    <t>DEPTO.DE PARTICIPACION CIUDADANA</t>
  </si>
  <si>
    <t>MONTES MONTES JORGE LUIS</t>
  </si>
  <si>
    <t>DIR.PARTICIPACION CIUDADANA</t>
  </si>
  <si>
    <t>HERNADEZ BERNAL JUDITH TONANZI</t>
  </si>
  <si>
    <t>AUX. DE PART. CIUDADANA</t>
  </si>
  <si>
    <t xml:space="preserve">OFICIALIA MAYOR </t>
  </si>
  <si>
    <t>MONTES GAMBOA CECILIO</t>
  </si>
  <si>
    <t>OFICIAL MAYOR DE PADRON.</t>
  </si>
  <si>
    <t>LA PAZA</t>
  </si>
  <si>
    <t>GARCIA BERNAL IGNACIO</t>
  </si>
  <si>
    <t>OFICIAL MAYOR ADMVO.</t>
  </si>
  <si>
    <t>ADMINISTRACION DE HDA.PUB.MPAL.</t>
  </si>
  <si>
    <t>HERNANDEZ CORONA LEONARDO</t>
  </si>
  <si>
    <t>ENC. DE HACIENDA PUB.MPAL</t>
  </si>
  <si>
    <t>MONTES MORAN ARCELIA</t>
  </si>
  <si>
    <t>PAREDES LOZA JUAN ANTONIO</t>
  </si>
  <si>
    <t xml:space="preserve">AUX. JURIDICO </t>
  </si>
  <si>
    <t>DEPARTAMENTO DE CATASTRO</t>
  </si>
  <si>
    <t>AVILA RODRIGUEZ IRIS MARIELA</t>
  </si>
  <si>
    <t>DIRECTOR DE CATASTRO</t>
  </si>
  <si>
    <t>CARDONA GONZALEZ JABAL JAFET</t>
  </si>
  <si>
    <t>AUX. DE CATASTRO</t>
  </si>
  <si>
    <t>MEZA NUÑEZ MARIELA</t>
  </si>
  <si>
    <t>DEPARTAMENTO DE INGRESOS</t>
  </si>
  <si>
    <t>MONTES GONZALEZ GLORIA MERCEDES</t>
  </si>
  <si>
    <t>DIRECCION DE OBRAS PUBLICAS</t>
  </si>
  <si>
    <t>RUBIO AYON RAFAEL</t>
  </si>
  <si>
    <t>DIR. DE OBRAS PUBLICAS</t>
  </si>
  <si>
    <t>VALLES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</si>
  <si>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</si>
  <si>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</si>
  <si>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</si>
  <si>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</si>
  <si>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</si>
  <si>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</si>
  <si>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</si>
  <si>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</si>
  <si>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VALLEJO GOMEZ JUAN GABRIEL</t>
  </si>
  <si>
    <t>AUX. DE INTENDENCIA</t>
  </si>
  <si>
    <t>PONCE MONTES MIGUEL</t>
  </si>
  <si>
    <t>CHOFER</t>
  </si>
  <si>
    <t>JOSE DE JESUS RUIZ MONTES</t>
  </si>
  <si>
    <t>DEPTO. DE MERCADOS</t>
  </si>
  <si>
    <t>RAMIREZ ROJAS ELIAS</t>
  </si>
  <si>
    <t>VELADOR</t>
  </si>
  <si>
    <t>DEPTO. DE AGUA, DRENAJE Y ALCANT.</t>
  </si>
  <si>
    <t>GONZALEZ RODRIGUEZ BLANCA ESTELA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</si>
  <si>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</si>
  <si>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</si>
  <si>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</si>
  <si>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</si>
  <si>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</si>
  <si>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</si>
  <si>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</si>
  <si>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</si>
  <si>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HERNANDEZ J REFUGIO</t>
  </si>
  <si>
    <t>DIR. DE SERVICIOS MEDICOS</t>
  </si>
  <si>
    <t>DEPTO. DE PROM. Y DES. ECONOMICO</t>
  </si>
  <si>
    <t>TORRES ARMENTA MARIANO</t>
  </si>
  <si>
    <t>DIR. DE PROM.ECONOMICA</t>
  </si>
  <si>
    <t>GARCIA CABRERA JOSE FABIAN</t>
  </si>
  <si>
    <t>DELEGACIONES</t>
  </si>
  <si>
    <t>SANTIAGO VILLEGAS EMMA</t>
  </si>
  <si>
    <t>AUX.DE INTENDENCIA SANTIAGUITO</t>
  </si>
  <si>
    <t>LOPEZ CABRALES J. ASCENCION</t>
  </si>
  <si>
    <t>ENC. DE BOMBA SN PEDRO</t>
  </si>
  <si>
    <r>
      <t>o</t>
    </r>
    <r>
      <rPr>
        <sz val="8"/>
        <color indexed="10"/>
        <rFont val="Arial"/>
        <family val="2"/>
      </rPr>
      <t xml:space="preserve"> (A Favor)</t>
    </r>
  </si>
  <si>
    <t>AGENCIAS</t>
  </si>
  <si>
    <t>ORNELAS AVILA JOSE ANTONIO</t>
  </si>
  <si>
    <t xml:space="preserve">AGENTE MUNCIPAL </t>
  </si>
  <si>
    <t>LOPEZ ANDRADE SAUL</t>
  </si>
  <si>
    <t>AGENTE MUNCIPAL PROVIDENCIA</t>
  </si>
  <si>
    <t>ROJAS HUERTA JUAN ENRIQUE</t>
  </si>
  <si>
    <t>AGENTE MUNCIPAL SANTIAGUITO</t>
  </si>
  <si>
    <t>HERNANDEZ MUÑOZ FERNANDO</t>
  </si>
  <si>
    <t>AGENTE MUNCIPAL SAN PEDRO</t>
  </si>
  <si>
    <t>RAMIREZ TOVAR RICARDO</t>
  </si>
  <si>
    <t>AGENTE MUNCIPAL EL TRAPICHE</t>
  </si>
  <si>
    <t>SANTIAGO ABUNDIS OCTAVIO</t>
  </si>
  <si>
    <t>AGENTE MUNCIPAL EL AZAFRAN</t>
  </si>
  <si>
    <t>CONCHO FLORES JOSE GUSTAVO</t>
  </si>
  <si>
    <t>AGENTE MUNCIPAL ESTANCITA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</si>
  <si>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</si>
  <si>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</si>
  <si>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</si>
  <si>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</si>
  <si>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</si>
  <si>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</si>
  <si>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</si>
  <si>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 xml:space="preserve">   </t>
  </si>
  <si>
    <t>T O T A L E S</t>
  </si>
  <si>
    <t>C. LEONARDO HERNANDEZ CORONA</t>
  </si>
  <si>
    <t xml:space="preserve"> </t>
  </si>
  <si>
    <t>MORELOS # 32  RFC : MSJ 850101 UQ6</t>
  </si>
  <si>
    <t>PERSONAL SUPERNUMERIARIO</t>
  </si>
  <si>
    <t>RODRIGUEZ GARCIA MA. GUADALUPE</t>
  </si>
  <si>
    <t>ASISTENTE</t>
  </si>
  <si>
    <t>HACIENDA MUNICIPAL</t>
  </si>
  <si>
    <t>GOMEZ MEZA ANA NALLELI</t>
  </si>
  <si>
    <t>MOLINA SANDOVAL MELISSA ISABEL</t>
  </si>
  <si>
    <t>DIRECCION GRAL.DE OBRAS PUB.</t>
  </si>
  <si>
    <t>LEPE LOPEZ JAIRO ALEJANDRO</t>
  </si>
  <si>
    <t>AUX DE OBRAS</t>
  </si>
  <si>
    <t>ADMON. DE LOS SERV.PUB.MPALES.</t>
  </si>
  <si>
    <t>HERNANDEZ JIMENEZ JUAN MANUEL</t>
  </si>
  <si>
    <t>RAMIREZ PEREZ ISAAC</t>
  </si>
  <si>
    <t>AUX.DE SERVICIOS</t>
  </si>
  <si>
    <t>MONTES SANDOVAL JORGE</t>
  </si>
  <si>
    <t>HERNANDEZ GARCIA AGUSTIN</t>
  </si>
  <si>
    <t>RAMIREZ ARELLANO J. JESUS</t>
  </si>
  <si>
    <t>EMPEDRADOR</t>
  </si>
  <si>
    <t>MERCADO OLVERA JOSE ANTONIO</t>
  </si>
  <si>
    <t>ELECTRICISTA</t>
  </si>
  <si>
    <t>MERCADO PEREZ LUIS HUMBERTO</t>
  </si>
  <si>
    <t>ENC. DE BOMBAS</t>
  </si>
  <si>
    <t>CARRILLO MONTES JOSE LUIS</t>
  </si>
  <si>
    <t>PERSONAL SUPERNUMERARIO</t>
  </si>
  <si>
    <t>ADMON. DE LOS SERV. PUB. MPALES.</t>
  </si>
  <si>
    <t>COVARRUBIAS RIVERA ROMAN</t>
  </si>
  <si>
    <t>OPERADOR</t>
  </si>
  <si>
    <t>RAMIREZ MARTINEZ JOSE CARMEN</t>
  </si>
  <si>
    <t>MEZA RUBIO JORGE HUMBERTO</t>
  </si>
  <si>
    <t>RODRIGUEZ BECERRA JOSE PEDRO</t>
  </si>
  <si>
    <t>RUIZ ORENDAIN VALENTIN</t>
  </si>
  <si>
    <t>RAMOS VELADOR LAZARO</t>
  </si>
  <si>
    <t>FLORES NUÑEZ AGAPITO</t>
  </si>
  <si>
    <t>CAMPA NUÑEZ GUADALUPE</t>
  </si>
  <si>
    <t>ZUÑIGA DOMINGUEZ OSCAR</t>
  </si>
  <si>
    <t>SECRETARIA GENERAL</t>
  </si>
  <si>
    <t>CORONA GONZALEZ NOEMI JOHANA</t>
  </si>
  <si>
    <t>GARCIA FLORES MARIA DEL SOCORRO</t>
  </si>
  <si>
    <t>RECEPCIONISTA</t>
  </si>
  <si>
    <t>MERCADO CARRILLO LILIANA</t>
  </si>
  <si>
    <t>DEPARTAMENTO DE CULTURA Y EDUCACION</t>
  </si>
  <si>
    <t>GONZALEZ MEZA SANDRA YANET</t>
  </si>
  <si>
    <t>JUZGADO MUNICIPAL</t>
  </si>
  <si>
    <t>RUIZ VELADOR DELIA</t>
  </si>
  <si>
    <t>AUXILIAR</t>
  </si>
  <si>
    <t>DEPTO. DE ASEO PUBLICO</t>
  </si>
  <si>
    <t>RUIZ CARRILLO JORGE</t>
  </si>
  <si>
    <t>ASEADOR</t>
  </si>
  <si>
    <t>NAVARRO CAMACHO ARMANDO</t>
  </si>
  <si>
    <t>RODRIGUEZ PEREZ ROBERTO</t>
  </si>
  <si>
    <t>VELADOR PLANTA</t>
  </si>
  <si>
    <t>DEPTO. DE PARQUE Y JARDINES</t>
  </si>
  <si>
    <t>RAMIREZ FLORES EVA</t>
  </si>
  <si>
    <t>ENC. UNIDAD DEPORTIVA</t>
  </si>
  <si>
    <t>DEPTO. DE CEMENTERIOS</t>
  </si>
  <si>
    <t>FLORES GOMEZ MARIA ISABEL</t>
  </si>
  <si>
    <t>AUX DE INTENDENCIA</t>
  </si>
  <si>
    <t>GARCIA HURTADO MARCELA</t>
  </si>
  <si>
    <t>ESPARZA IBARRA EDGAR</t>
  </si>
  <si>
    <t>RAMIREZ CURIEL ELIDIA</t>
  </si>
  <si>
    <t>SERRATOS VALDEZ FILIBERTO</t>
  </si>
  <si>
    <t>GUERRERO GARCIA RAFAEL</t>
  </si>
  <si>
    <t>BLANCO RODRIGUEZ JORGE</t>
  </si>
  <si>
    <t>CARRILLO SANTIAGO ANDREA</t>
  </si>
  <si>
    <t>DEPTO. DE TURISMO Y DEPORTES</t>
  </si>
  <si>
    <t>DOMINGUEZ OCAMPO ANTONIO</t>
  </si>
  <si>
    <t>CRONISTA</t>
  </si>
  <si>
    <t>HERNANDEZ LOPEZ AMALIA</t>
  </si>
  <si>
    <t>ENCARGADO DE ECA</t>
  </si>
  <si>
    <t>LOPEZ GARCIA IVAN</t>
  </si>
  <si>
    <t>ENC. DE ECA</t>
  </si>
  <si>
    <t>UNIDAD DE TRANSPARENCIA</t>
  </si>
  <si>
    <t>BLANCA ESTHELA HERNANDEZ CARO</t>
  </si>
  <si>
    <t>ENC. DE UNIDAD DE  TRANSP.</t>
  </si>
  <si>
    <t>___________________________________</t>
  </si>
  <si>
    <t>C.LEONARDO HERNANDEZ CORONA</t>
  </si>
  <si>
    <t>SUELDOS  DEL 01 AL 15 DE ENERO DE 2012</t>
  </si>
  <si>
    <t>PERSONAL JUBILADO</t>
  </si>
  <si>
    <t>NUÑO SANTIAGO GENOVEVA</t>
  </si>
  <si>
    <t>ENC. DE MERCADO</t>
  </si>
  <si>
    <t>RUIZ MONTES PEDRO</t>
  </si>
  <si>
    <t>JARDINERO</t>
  </si>
  <si>
    <t>LOPEZ CAMBEROS RAMIRO</t>
  </si>
  <si>
    <t>GARCIA MONTES SARA</t>
  </si>
  <si>
    <t>DIR. AGUA POTABLE</t>
  </si>
  <si>
    <t xml:space="preserve">  DR. PEDRO CORONA ACEVES</t>
  </si>
  <si>
    <t xml:space="preserve">  CP. LEONARDO HERNANDEZ CORONA</t>
  </si>
  <si>
    <t xml:space="preserve">        ENC. DE LA HACIENDA MPAL.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</si>
</sst>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0_ ;[Red]\-#,##0.00\ "/>
    <numFmt numFmtId="165" formatCode="#,##0.00_ ;\-#,##0.00\ "/>
    <numFmt numFmtId="166" formatCode="#,##0.00;[Red]#,##0.00"/>
    <numFmt numFmtId="167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17"/>
      <name val="Verdana"/>
      <family val="2"/>
    </font>
    <font>
      <b/>
      <sz val="12"/>
      <color indexed="17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12"/>
      <color indexed="18"/>
      <name val="Verdana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color indexed="1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9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4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0" fillId="0" borderId="1" xfId="0" applyBorder="1" applyProtection="1"/>
    <xf numFmtId="0" fontId="5" fillId="0" borderId="6" xfId="0" applyFont="1" applyBorder="1" applyAlignment="1" applyProtection="1">
      <alignment horizontal="center"/>
    </xf>
    <xf numFmtId="43" fontId="5" fillId="0" borderId="6" xfId="1" applyFont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5" fillId="3" borderId="7" xfId="0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/>
    </xf>
    <xf numFmtId="0" fontId="5" fillId="3" borderId="8" xfId="0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0" fontId="0" fillId="3" borderId="6" xfId="0" applyFill="1" applyBorder="1" applyProtection="1"/>
    <xf numFmtId="0" fontId="8" fillId="3" borderId="5" xfId="0" applyFont="1" applyFill="1" applyBorder="1" applyAlignment="1" applyProtection="1">
      <alignment horizontal="center"/>
    </xf>
    <xf numFmtId="0" fontId="5" fillId="3" borderId="5" xfId="0" applyFont="1" applyFill="1" applyBorder="1" applyAlignment="1" applyProtection="1">
      <alignment horizontal="center"/>
    </xf>
    <xf numFmtId="0" fontId="5" fillId="3" borderId="3" xfId="0" applyFont="1" applyFill="1" applyBorder="1" applyAlignment="1" applyProtection="1">
      <alignment horizontal="center"/>
    </xf>
    <xf numFmtId="0" fontId="0" fillId="3" borderId="5" xfId="0" applyFill="1" applyBorder="1" applyProtection="1"/>
    <xf numFmtId="0" fontId="8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0" fillId="0" borderId="7" xfId="0" applyFill="1" applyBorder="1" applyProtection="1"/>
    <xf numFmtId="0" fontId="6" fillId="0" borderId="10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left"/>
      <protection locked="0"/>
    </xf>
    <xf numFmtId="0" fontId="6" fillId="0" borderId="10" xfId="0" applyFont="1" applyBorder="1" applyAlignment="1" applyProtection="1">
      <alignment horizontal="center"/>
      <protection locked="0"/>
    </xf>
    <xf numFmtId="2" fontId="6" fillId="0" borderId="10" xfId="0" applyNumberFormat="1" applyFont="1" applyBorder="1" applyAlignment="1" applyProtection="1">
      <alignment horizontal="right"/>
      <protection locked="0"/>
    </xf>
    <xf numFmtId="164" fontId="6" fillId="0" borderId="10" xfId="1" applyNumberFormat="1" applyFont="1" applyFill="1" applyBorder="1" applyAlignment="1" applyProtection="1">
      <alignment horizontal="right"/>
    </xf>
    <xf numFmtId="164" fontId="6" fillId="0" borderId="10" xfId="1" applyNumberFormat="1" applyFont="1" applyBorder="1" applyAlignment="1" applyProtection="1">
      <alignment horizontal="right"/>
      <protection locked="0"/>
    </xf>
    <xf numFmtId="164" fontId="6" fillId="0" borderId="10" xfId="1" applyNumberFormat="1" applyFont="1" applyBorder="1" applyAlignment="1" applyProtection="1">
      <alignment horizontal="right"/>
    </xf>
    <xf numFmtId="1" fontId="6" fillId="0" borderId="0" xfId="1" applyNumberFormat="1" applyFont="1" applyBorder="1" applyAlignment="1" applyProtection="1">
      <alignment horizontal="right"/>
    </xf>
    <xf numFmtId="164" fontId="6" fillId="2" borderId="10" xfId="1" applyNumberFormat="1" applyFont="1" applyFill="1" applyBorder="1" applyAlignment="1" applyProtection="1">
      <alignment horizontal="right"/>
    </xf>
    <xf numFmtId="10" fontId="6" fillId="2" borderId="10" xfId="2" applyNumberFormat="1" applyFont="1" applyFill="1" applyBorder="1" applyAlignment="1" applyProtection="1">
      <alignment horizontal="right"/>
    </xf>
    <xf numFmtId="2" fontId="6" fillId="0" borderId="0" xfId="1" applyNumberFormat="1" applyFont="1" applyFill="1" applyBorder="1" applyAlignment="1" applyProtection="1">
      <alignment horizontal="right"/>
    </xf>
    <xf numFmtId="43" fontId="6" fillId="0" borderId="10" xfId="1" applyFont="1" applyBorder="1" applyAlignment="1" applyProtection="1">
      <alignment horizontal="right"/>
    </xf>
    <xf numFmtId="165" fontId="6" fillId="0" borderId="10" xfId="1" applyNumberFormat="1" applyFont="1" applyBorder="1" applyAlignment="1" applyProtection="1">
      <alignment horizontal="right"/>
      <protection locked="0"/>
    </xf>
    <xf numFmtId="164" fontId="7" fillId="0" borderId="10" xfId="1" applyNumberFormat="1" applyFont="1" applyBorder="1" applyAlignment="1" applyProtection="1">
      <alignment horizontal="right"/>
    </xf>
    <xf numFmtId="0" fontId="6" fillId="0" borderId="7" xfId="0" applyFont="1" applyBorder="1" applyProtection="1"/>
    <xf numFmtId="0" fontId="6" fillId="0" borderId="0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1" fontId="7" fillId="0" borderId="11" xfId="1" applyNumberFormat="1" applyFont="1" applyBorder="1" applyAlignment="1" applyProtection="1">
      <alignment horizontal="right"/>
    </xf>
    <xf numFmtId="1" fontId="7" fillId="0" borderId="0" xfId="1" applyNumberFormat="1" applyFont="1" applyBorder="1" applyAlignment="1" applyProtection="1">
      <alignment horizontal="right"/>
    </xf>
    <xf numFmtId="1" fontId="7" fillId="0" borderId="11" xfId="1" applyNumberFormat="1" applyFont="1" applyFill="1" applyBorder="1" applyAlignment="1" applyProtection="1">
      <alignment horizontal="right"/>
    </xf>
    <xf numFmtId="1" fontId="7" fillId="0" borderId="0" xfId="1" applyNumberFormat="1" applyFont="1" applyFill="1" applyBorder="1" applyAlignment="1" applyProtection="1">
      <alignment horizontal="right"/>
    </xf>
    <xf numFmtId="0" fontId="7" fillId="0" borderId="2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164" fontId="8" fillId="0" borderId="12" xfId="1" applyNumberFormat="1" applyFont="1" applyBorder="1" applyAlignment="1" applyProtection="1">
      <alignment horizontal="right"/>
    </xf>
    <xf numFmtId="164" fontId="8" fillId="0" borderId="6" xfId="1" applyNumberFormat="1" applyFont="1" applyBorder="1" applyAlignment="1" applyProtection="1">
      <alignment horizontal="right"/>
    </xf>
    <xf numFmtId="164" fontId="8" fillId="2" borderId="12" xfId="1" applyNumberFormat="1" applyFont="1" applyFill="1" applyBorder="1" applyAlignment="1" applyProtection="1">
      <alignment horizontal="right"/>
    </xf>
    <xf numFmtId="0" fontId="6" fillId="0" borderId="0" xfId="0" applyFont="1" applyProtection="1"/>
    <xf numFmtId="0" fontId="7" fillId="0" borderId="0" xfId="0" applyFont="1" applyProtection="1"/>
    <xf numFmtId="0" fontId="0" fillId="0" borderId="13" xfId="0" applyBorder="1" applyProtection="1"/>
    <xf numFmtId="0" fontId="0" fillId="4" borderId="0" xfId="0" applyFill="1" applyProtection="1"/>
    <xf numFmtId="0" fontId="2" fillId="4" borderId="0" xfId="0" applyFont="1" applyFill="1" applyAlignment="1" applyProtection="1">
      <alignment horizontal="center"/>
    </xf>
    <xf numFmtId="0" fontId="10" fillId="4" borderId="0" xfId="0" applyFont="1" applyFill="1" applyAlignment="1" applyProtection="1">
      <alignment horizontal="center"/>
    </xf>
    <xf numFmtId="0" fontId="3" fillId="4" borderId="0" xfId="0" applyFont="1" applyFill="1" applyAlignment="1" applyProtection="1">
      <alignment horizontal="center"/>
      <protection locked="0"/>
    </xf>
    <xf numFmtId="0" fontId="11" fillId="4" borderId="0" xfId="0" applyFont="1" applyFill="1" applyAlignment="1" applyProtection="1">
      <alignment horizontal="center"/>
      <protection locked="0"/>
    </xf>
    <xf numFmtId="0" fontId="4" fillId="5" borderId="1" xfId="0" applyFont="1" applyFill="1" applyBorder="1" applyProtection="1"/>
    <xf numFmtId="0" fontId="5" fillId="5" borderId="1" xfId="0" applyFont="1" applyFill="1" applyBorder="1" applyAlignment="1" applyProtection="1">
      <alignment horizontal="center"/>
    </xf>
    <xf numFmtId="0" fontId="5" fillId="5" borderId="2" xfId="0" applyFont="1" applyFill="1" applyBorder="1" applyAlignment="1" applyProtection="1">
      <alignment horizontal="center"/>
    </xf>
    <xf numFmtId="0" fontId="5" fillId="5" borderId="3" xfId="0" applyFont="1" applyFill="1" applyBorder="1" applyAlignment="1" applyProtection="1">
      <alignment horizontal="center"/>
    </xf>
    <xf numFmtId="0" fontId="5" fillId="5" borderId="4" xfId="0" applyFont="1" applyFill="1" applyBorder="1" applyAlignment="1" applyProtection="1">
      <alignment horizontal="center"/>
    </xf>
    <xf numFmtId="0" fontId="5" fillId="5" borderId="0" xfId="0" applyFont="1" applyFill="1" applyBorder="1" applyAlignment="1" applyProtection="1">
      <alignment horizontal="center"/>
    </xf>
    <xf numFmtId="0" fontId="5" fillId="5" borderId="5" xfId="0" applyFont="1" applyFill="1" applyBorder="1" applyAlignment="1" applyProtection="1">
      <alignment horizontal="center"/>
    </xf>
    <xf numFmtId="0" fontId="0" fillId="5" borderId="1" xfId="0" applyFill="1" applyBorder="1" applyProtection="1"/>
    <xf numFmtId="0" fontId="5" fillId="5" borderId="6" xfId="0" applyFont="1" applyFill="1" applyBorder="1" applyAlignment="1" applyProtection="1">
      <alignment horizontal="center"/>
    </xf>
    <xf numFmtId="43" fontId="5" fillId="5" borderId="6" xfId="1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center"/>
    </xf>
    <xf numFmtId="0" fontId="5" fillId="5" borderId="7" xfId="0" applyFon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center"/>
    </xf>
    <xf numFmtId="0" fontId="5" fillId="5" borderId="8" xfId="0" applyFont="1" applyFill="1" applyBorder="1" applyAlignment="1" applyProtection="1">
      <alignment horizontal="center"/>
    </xf>
    <xf numFmtId="0" fontId="5" fillId="5" borderId="9" xfId="0" applyFont="1" applyFill="1" applyBorder="1" applyAlignment="1" applyProtection="1">
      <alignment horizontal="center"/>
    </xf>
    <xf numFmtId="0" fontId="0" fillId="5" borderId="6" xfId="0" applyFill="1" applyBorder="1" applyProtection="1"/>
    <xf numFmtId="0" fontId="8" fillId="5" borderId="5" xfId="0" applyFont="1" applyFill="1" applyBorder="1" applyAlignment="1" applyProtection="1">
      <alignment horizontal="center"/>
    </xf>
    <xf numFmtId="0" fontId="5" fillId="5" borderId="3" xfId="0" applyFont="1" applyFill="1" applyBorder="1" applyAlignment="1" applyProtection="1">
      <alignment horizontal="center"/>
    </xf>
    <xf numFmtId="0" fontId="0" fillId="5" borderId="5" xfId="0" applyFill="1" applyBorder="1" applyProtection="1"/>
    <xf numFmtId="0" fontId="5" fillId="4" borderId="6" xfId="0" applyFont="1" applyFill="1" applyBorder="1" applyAlignment="1" applyProtection="1">
      <alignment horizontal="center"/>
    </xf>
    <xf numFmtId="0" fontId="8" fillId="4" borderId="6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center"/>
    </xf>
    <xf numFmtId="0" fontId="0" fillId="4" borderId="7" xfId="0" applyFill="1" applyBorder="1" applyProtection="1"/>
    <xf numFmtId="0" fontId="6" fillId="4" borderId="10" xfId="0" applyFont="1" applyFill="1" applyBorder="1" applyAlignment="1" applyProtection="1">
      <alignment horizontal="center"/>
    </xf>
    <xf numFmtId="0" fontId="6" fillId="4" borderId="10" xfId="0" applyFont="1" applyFill="1" applyBorder="1" applyAlignment="1" applyProtection="1">
      <alignment horizontal="left"/>
      <protection locked="0"/>
    </xf>
    <xf numFmtId="0" fontId="7" fillId="4" borderId="10" xfId="0" applyFont="1" applyFill="1" applyBorder="1" applyAlignment="1" applyProtection="1">
      <alignment horizontal="left"/>
      <protection locked="0"/>
    </xf>
    <xf numFmtId="0" fontId="6" fillId="4" borderId="10" xfId="0" applyFont="1" applyFill="1" applyBorder="1" applyAlignment="1" applyProtection="1">
      <alignment horizontal="center"/>
      <protection locked="0"/>
    </xf>
    <xf numFmtId="2" fontId="6" fillId="4" borderId="10" xfId="0" applyNumberFormat="1" applyFont="1" applyFill="1" applyBorder="1" applyAlignment="1" applyProtection="1">
      <alignment horizontal="right"/>
      <protection locked="0"/>
    </xf>
    <xf numFmtId="164" fontId="6" fillId="4" borderId="10" xfId="1" applyNumberFormat="1" applyFont="1" applyFill="1" applyBorder="1" applyAlignment="1" applyProtection="1">
      <alignment horizontal="right"/>
    </xf>
    <xf numFmtId="164" fontId="6" fillId="4" borderId="10" xfId="1" applyNumberFormat="1" applyFont="1" applyFill="1" applyBorder="1" applyAlignment="1" applyProtection="1">
      <alignment horizontal="right"/>
      <protection locked="0"/>
    </xf>
    <xf numFmtId="1" fontId="6" fillId="4" borderId="0" xfId="1" applyNumberFormat="1" applyFont="1" applyFill="1" applyBorder="1" applyAlignment="1" applyProtection="1">
      <alignment horizontal="right"/>
    </xf>
    <xf numFmtId="10" fontId="6" fillId="4" borderId="10" xfId="2" applyNumberFormat="1" applyFont="1" applyFill="1" applyBorder="1" applyAlignment="1" applyProtection="1">
      <alignment horizontal="right"/>
    </xf>
    <xf numFmtId="2" fontId="6" fillId="4" borderId="0" xfId="1" applyNumberFormat="1" applyFont="1" applyFill="1" applyBorder="1" applyAlignment="1" applyProtection="1">
      <alignment horizontal="right"/>
    </xf>
    <xf numFmtId="43" fontId="6" fillId="4" borderId="10" xfId="1" applyFont="1" applyFill="1" applyBorder="1" applyAlignment="1" applyProtection="1">
      <alignment horizontal="right"/>
    </xf>
    <xf numFmtId="165" fontId="6" fillId="4" borderId="10" xfId="1" applyNumberFormat="1" applyFont="1" applyFill="1" applyBorder="1" applyAlignment="1" applyProtection="1">
      <alignment horizontal="right"/>
      <protection locked="0"/>
    </xf>
    <xf numFmtId="164" fontId="7" fillId="4" borderId="10" xfId="1" applyNumberFormat="1" applyFont="1" applyFill="1" applyBorder="1" applyAlignment="1" applyProtection="1">
      <alignment horizontal="right"/>
    </xf>
    <xf numFmtId="0" fontId="6" fillId="4" borderId="7" xfId="0" applyFont="1" applyFill="1" applyBorder="1" applyProtection="1"/>
    <xf numFmtId="0" fontId="7" fillId="4" borderId="0" xfId="0" applyFont="1" applyFill="1" applyProtection="1"/>
    <xf numFmtId="0" fontId="6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left"/>
      <protection locked="0"/>
    </xf>
    <xf numFmtId="0" fontId="6" fillId="4" borderId="0" xfId="0" applyFont="1" applyFill="1" applyBorder="1" applyAlignment="1" applyProtection="1">
      <alignment horizontal="center"/>
      <protection locked="0"/>
    </xf>
    <xf numFmtId="2" fontId="6" fillId="4" borderId="0" xfId="0" applyNumberFormat="1" applyFont="1" applyFill="1" applyBorder="1" applyAlignment="1" applyProtection="1">
      <alignment horizontal="right"/>
      <protection locked="0"/>
    </xf>
    <xf numFmtId="164" fontId="12" fillId="4" borderId="0" xfId="1" applyNumberFormat="1" applyFont="1" applyFill="1" applyBorder="1" applyAlignment="1" applyProtection="1">
      <alignment horizontal="right"/>
    </xf>
    <xf numFmtId="164" fontId="12" fillId="4" borderId="0" xfId="1" applyNumberFormat="1" applyFont="1" applyFill="1" applyBorder="1" applyAlignment="1" applyProtection="1">
      <alignment horizontal="right"/>
      <protection locked="0"/>
    </xf>
    <xf numFmtId="1" fontId="12" fillId="4" borderId="0" xfId="1" applyNumberFormat="1" applyFont="1" applyFill="1" applyBorder="1" applyAlignment="1" applyProtection="1">
      <alignment horizontal="right"/>
    </xf>
    <xf numFmtId="10" fontId="12" fillId="4" borderId="0" xfId="2" applyNumberFormat="1" applyFont="1" applyFill="1" applyBorder="1" applyAlignment="1" applyProtection="1">
      <alignment horizontal="right"/>
    </xf>
    <xf numFmtId="2" fontId="12" fillId="4" borderId="0" xfId="1" applyNumberFormat="1" applyFont="1" applyFill="1" applyBorder="1" applyAlignment="1" applyProtection="1">
      <alignment horizontal="right"/>
    </xf>
    <xf numFmtId="43" fontId="12" fillId="4" borderId="0" xfId="1" applyFont="1" applyFill="1" applyBorder="1" applyAlignment="1" applyProtection="1">
      <alignment horizontal="right"/>
    </xf>
    <xf numFmtId="165" fontId="12" fillId="4" borderId="0" xfId="1" applyNumberFormat="1" applyFont="1" applyFill="1" applyBorder="1" applyAlignment="1" applyProtection="1">
      <alignment horizontal="right"/>
      <protection locked="0"/>
    </xf>
    <xf numFmtId="164" fontId="13" fillId="4" borderId="0" xfId="1" applyNumberFormat="1" applyFont="1" applyFill="1" applyBorder="1" applyAlignment="1" applyProtection="1">
      <alignment horizontal="right"/>
    </xf>
    <xf numFmtId="0" fontId="6" fillId="4" borderId="0" xfId="0" applyFont="1" applyFill="1" applyBorder="1" applyProtection="1"/>
    <xf numFmtId="0" fontId="5" fillId="5" borderId="1" xfId="0" applyFont="1" applyFill="1" applyBorder="1" applyProtection="1"/>
    <xf numFmtId="0" fontId="7" fillId="5" borderId="1" xfId="0" applyFont="1" applyFill="1" applyBorder="1" applyProtection="1"/>
    <xf numFmtId="0" fontId="14" fillId="5" borderId="1" xfId="0" applyFont="1" applyFill="1" applyBorder="1" applyAlignment="1" applyProtection="1">
      <alignment horizontal="center"/>
    </xf>
    <xf numFmtId="0" fontId="7" fillId="5" borderId="6" xfId="0" applyFont="1" applyFill="1" applyBorder="1" applyProtection="1"/>
    <xf numFmtId="0" fontId="14" fillId="5" borderId="6" xfId="0" applyFont="1" applyFill="1" applyBorder="1" applyAlignment="1" applyProtection="1">
      <alignment horizontal="center"/>
    </xf>
    <xf numFmtId="0" fontId="8" fillId="5" borderId="6" xfId="0" applyFont="1" applyFill="1" applyBorder="1" applyAlignment="1" applyProtection="1">
      <alignment horizontal="center"/>
    </xf>
    <xf numFmtId="166" fontId="0" fillId="4" borderId="0" xfId="0" applyNumberFormat="1" applyFill="1" applyProtection="1"/>
    <xf numFmtId="164" fontId="12" fillId="4" borderId="0" xfId="0" applyNumberFormat="1" applyFont="1" applyFill="1" applyProtection="1"/>
    <xf numFmtId="0" fontId="12" fillId="4" borderId="0" xfId="0" applyFont="1" applyFill="1" applyProtection="1"/>
    <xf numFmtId="43" fontId="12" fillId="4" borderId="0" xfId="0" applyNumberFormat="1" applyFont="1" applyFill="1" applyProtection="1"/>
    <xf numFmtId="0" fontId="6" fillId="4" borderId="0" xfId="0" applyFont="1" applyFill="1" applyProtection="1"/>
    <xf numFmtId="0" fontId="4" fillId="5" borderId="1" xfId="0" applyFont="1" applyFill="1" applyBorder="1" applyAlignment="1" applyProtection="1">
      <alignment horizontal="center"/>
    </xf>
    <xf numFmtId="0" fontId="4" fillId="5" borderId="2" xfId="0" applyFont="1" applyFill="1" applyBorder="1" applyAlignment="1" applyProtection="1">
      <alignment horizontal="center"/>
    </xf>
    <xf numFmtId="0" fontId="4" fillId="5" borderId="3" xfId="0" applyFont="1" applyFill="1" applyBorder="1" applyAlignment="1" applyProtection="1">
      <alignment horizontal="center"/>
    </xf>
    <xf numFmtId="0" fontId="4" fillId="5" borderId="4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4" fillId="5" borderId="5" xfId="0" applyFont="1" applyFill="1" applyBorder="1" applyAlignment="1" applyProtection="1">
      <alignment horizontal="center"/>
    </xf>
    <xf numFmtId="0" fontId="6" fillId="5" borderId="1" xfId="0" applyFont="1" applyFill="1" applyBorder="1" applyProtection="1"/>
    <xf numFmtId="0" fontId="4" fillId="5" borderId="6" xfId="0" applyFont="1" applyFill="1" applyBorder="1" applyAlignment="1" applyProtection="1">
      <alignment horizontal="center"/>
    </xf>
    <xf numFmtId="43" fontId="4" fillId="5" borderId="6" xfId="1" applyFont="1" applyFill="1" applyBorder="1" applyAlignment="1" applyProtection="1">
      <alignment horizontal="center"/>
    </xf>
    <xf numFmtId="0" fontId="6" fillId="5" borderId="6" xfId="0" applyFont="1" applyFill="1" applyBorder="1" applyAlignment="1" applyProtection="1">
      <alignment horizontal="center"/>
    </xf>
    <xf numFmtId="0" fontId="4" fillId="5" borderId="7" xfId="0" applyFont="1" applyFill="1" applyBorder="1" applyAlignment="1" applyProtection="1">
      <alignment horizontal="center"/>
    </xf>
    <xf numFmtId="0" fontId="15" fillId="5" borderId="1" xfId="0" applyFont="1" applyFill="1" applyBorder="1" applyAlignment="1" applyProtection="1">
      <alignment horizontal="center"/>
    </xf>
    <xf numFmtId="0" fontId="4" fillId="5" borderId="8" xfId="0" applyFont="1" applyFill="1" applyBorder="1" applyAlignment="1" applyProtection="1">
      <alignment horizontal="center"/>
    </xf>
    <xf numFmtId="0" fontId="4" fillId="5" borderId="9" xfId="0" applyFont="1" applyFill="1" applyBorder="1" applyAlignment="1" applyProtection="1">
      <alignment horizontal="center"/>
    </xf>
    <xf numFmtId="0" fontId="6" fillId="5" borderId="6" xfId="0" applyFont="1" applyFill="1" applyBorder="1" applyProtection="1"/>
    <xf numFmtId="0" fontId="4" fillId="4" borderId="6" xfId="0" applyFont="1" applyFill="1" applyBorder="1" applyAlignment="1" applyProtection="1">
      <alignment horizontal="center"/>
    </xf>
    <xf numFmtId="0" fontId="7" fillId="4" borderId="6" xfId="0" applyFont="1" applyFill="1" applyBorder="1" applyAlignment="1" applyProtection="1">
      <alignment horizontal="left"/>
    </xf>
    <xf numFmtId="0" fontId="15" fillId="4" borderId="6" xfId="0" applyFont="1" applyFill="1" applyBorder="1" applyAlignment="1" applyProtection="1">
      <alignment horizontal="center"/>
    </xf>
    <xf numFmtId="0" fontId="4" fillId="4" borderId="0" xfId="0" applyFont="1" applyFill="1" applyBorder="1" applyAlignment="1" applyProtection="1">
      <alignment horizontal="center"/>
    </xf>
    <xf numFmtId="0" fontId="6" fillId="4" borderId="6" xfId="0" applyFont="1" applyFill="1" applyBorder="1" applyProtection="1"/>
    <xf numFmtId="164" fontId="6" fillId="4" borderId="0" xfId="1" applyNumberFormat="1" applyFont="1" applyFill="1" applyBorder="1" applyAlignment="1" applyProtection="1">
      <alignment horizontal="right"/>
      <protection locked="0"/>
    </xf>
    <xf numFmtId="164" fontId="6" fillId="4" borderId="0" xfId="1" applyNumberFormat="1" applyFont="1" applyFill="1" applyBorder="1" applyAlignment="1" applyProtection="1">
      <alignment horizontal="right"/>
    </xf>
    <xf numFmtId="10" fontId="6" fillId="4" borderId="0" xfId="2" applyNumberFormat="1" applyFont="1" applyFill="1" applyBorder="1" applyAlignment="1" applyProtection="1">
      <alignment horizontal="right"/>
    </xf>
    <xf numFmtId="165" fontId="6" fillId="4" borderId="0" xfId="1" applyNumberFormat="1" applyFont="1" applyFill="1" applyBorder="1" applyAlignment="1" applyProtection="1">
      <alignment horizontal="right"/>
      <protection locked="0"/>
    </xf>
    <xf numFmtId="0" fontId="6" fillId="4" borderId="11" xfId="0" applyFont="1" applyFill="1" applyBorder="1" applyAlignment="1" applyProtection="1">
      <alignment horizontal="center"/>
    </xf>
    <xf numFmtId="1" fontId="6" fillId="4" borderId="11" xfId="1" applyNumberFormat="1" applyFont="1" applyFill="1" applyBorder="1" applyAlignment="1" applyProtection="1">
      <alignment horizontal="right"/>
    </xf>
    <xf numFmtId="0" fontId="7" fillId="4" borderId="2" xfId="0" applyFont="1" applyFill="1" applyBorder="1" applyAlignment="1" applyProtection="1">
      <alignment horizontal="center"/>
    </xf>
    <xf numFmtId="0" fontId="7" fillId="4" borderId="3" xfId="0" applyFont="1" applyFill="1" applyBorder="1" applyAlignment="1" applyProtection="1">
      <alignment horizontal="center"/>
    </xf>
    <xf numFmtId="0" fontId="7" fillId="4" borderId="4" xfId="0" applyFont="1" applyFill="1" applyBorder="1" applyAlignment="1" applyProtection="1">
      <alignment horizontal="center"/>
    </xf>
    <xf numFmtId="166" fontId="8" fillId="4" borderId="12" xfId="0" applyNumberFormat="1" applyFont="1" applyFill="1" applyBorder="1" applyProtection="1"/>
    <xf numFmtId="164" fontId="8" fillId="4" borderId="12" xfId="1" applyNumberFormat="1" applyFont="1" applyFill="1" applyBorder="1" applyAlignment="1" applyProtection="1">
      <alignment horizontal="right"/>
    </xf>
    <xf numFmtId="43" fontId="8" fillId="4" borderId="12" xfId="0" applyNumberFormat="1" applyFont="1" applyFill="1" applyBorder="1" applyProtection="1"/>
    <xf numFmtId="43" fontId="6" fillId="4" borderId="0" xfId="0" applyNumberFormat="1" applyFont="1" applyFill="1" applyProtection="1"/>
    <xf numFmtId="167" fontId="6" fillId="4" borderId="0" xfId="0" applyNumberFormat="1" applyFont="1" applyFill="1" applyProtection="1"/>
    <xf numFmtId="164" fontId="6" fillId="4" borderId="0" xfId="0" applyNumberFormat="1" applyFont="1" applyFill="1" applyProtection="1"/>
    <xf numFmtId="166" fontId="6" fillId="4" borderId="0" xfId="0" applyNumberFormat="1" applyFont="1" applyFill="1" applyProtection="1"/>
    <xf numFmtId="0" fontId="6" fillId="4" borderId="13" xfId="0" applyFont="1" applyFill="1" applyBorder="1" applyProtection="1"/>
    <xf numFmtId="43" fontId="0" fillId="4" borderId="0" xfId="0" applyNumberFormat="1" applyFill="1" applyProtection="1"/>
    <xf numFmtId="43" fontId="0" fillId="4" borderId="0" xfId="1" applyFont="1" applyFill="1" applyProtection="1"/>
    <xf numFmtId="164" fontId="0" fillId="4" borderId="0" xfId="0" applyNumberFormat="1" applyFill="1" applyProtection="1"/>
    <xf numFmtId="0" fontId="17" fillId="4" borderId="0" xfId="0" applyFont="1" applyFill="1" applyProtection="1"/>
    <xf numFmtId="0" fontId="18" fillId="4" borderId="0" xfId="0" applyFont="1" applyFill="1" applyProtection="1"/>
    <xf numFmtId="0" fontId="19" fillId="6" borderId="0" xfId="0" applyFont="1" applyFill="1" applyProtection="1"/>
    <xf numFmtId="0" fontId="2" fillId="6" borderId="0" xfId="0" applyFont="1" applyFill="1" applyBorder="1" applyAlignment="1" applyProtection="1">
      <alignment horizontal="center"/>
    </xf>
    <xf numFmtId="0" fontId="3" fillId="6" borderId="0" xfId="0" applyFont="1" applyFill="1" applyBorder="1" applyAlignment="1" applyProtection="1">
      <alignment horizontal="center"/>
      <protection locked="0"/>
    </xf>
    <xf numFmtId="0" fontId="4" fillId="5" borderId="6" xfId="0" applyFont="1" applyFill="1" applyBorder="1" applyProtection="1"/>
    <xf numFmtId="0" fontId="5" fillId="5" borderId="14" xfId="0" applyFont="1" applyFill="1" applyBorder="1" applyAlignment="1" applyProtection="1">
      <alignment horizontal="center"/>
    </xf>
    <xf numFmtId="0" fontId="5" fillId="5" borderId="13" xfId="0" applyFont="1" applyFill="1" applyBorder="1" applyAlignment="1" applyProtection="1">
      <alignment horizontal="center"/>
    </xf>
    <xf numFmtId="0" fontId="5" fillId="5" borderId="15" xfId="0" applyFont="1" applyFill="1" applyBorder="1" applyAlignment="1" applyProtection="1">
      <alignment horizontal="center"/>
    </xf>
    <xf numFmtId="0" fontId="0" fillId="0" borderId="0" xfId="0" applyFill="1" applyProtection="1"/>
    <xf numFmtId="0" fontId="7" fillId="0" borderId="10" xfId="0" applyFont="1" applyBorder="1" applyAlignment="1" applyProtection="1">
      <alignment horizontal="left"/>
      <protection locked="0"/>
    </xf>
    <xf numFmtId="164" fontId="6" fillId="0" borderId="0" xfId="0" applyNumberFormat="1" applyFont="1" applyProtection="1"/>
    <xf numFmtId="0" fontId="19" fillId="0" borderId="0" xfId="0" applyFont="1" applyProtection="1"/>
    <xf numFmtId="0" fontId="5" fillId="0" borderId="7" xfId="0" applyFont="1" applyBorder="1" applyAlignment="1" applyProtection="1">
      <alignment horizontal="center"/>
    </xf>
    <xf numFmtId="0" fontId="5" fillId="2" borderId="8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0" fontId="0" fillId="0" borderId="6" xfId="0" applyBorder="1" applyProtection="1"/>
    <xf numFmtId="0" fontId="5" fillId="7" borderId="5" xfId="0" applyFont="1" applyFill="1" applyBorder="1" applyAlignment="1" applyProtection="1">
      <alignment horizontal="center"/>
    </xf>
    <xf numFmtId="0" fontId="5" fillId="7" borderId="3" xfId="0" applyFont="1" applyFill="1" applyBorder="1" applyAlignment="1" applyProtection="1">
      <alignment horizontal="center"/>
    </xf>
    <xf numFmtId="164" fontId="0" fillId="0" borderId="0" xfId="0" applyNumberFormat="1" applyProtection="1"/>
    <xf numFmtId="0" fontId="0" fillId="0" borderId="0" xfId="0" applyBorder="1" applyProtection="1"/>
    <xf numFmtId="0" fontId="0" fillId="0" borderId="16" xfId="0" applyBorder="1" applyProtection="1"/>
    <xf numFmtId="164" fontId="20" fillId="0" borderId="10" xfId="1" applyNumberFormat="1" applyFont="1" applyBorder="1" applyAlignment="1" applyProtection="1">
      <alignment horizontal="right"/>
      <protection locked="0"/>
    </xf>
    <xf numFmtId="164" fontId="20" fillId="0" borderId="10" xfId="1" applyNumberFormat="1" applyFont="1" applyBorder="1" applyAlignment="1" applyProtection="1">
      <alignment horizontal="right"/>
    </xf>
    <xf numFmtId="1" fontId="20" fillId="0" borderId="0" xfId="1" applyNumberFormat="1" applyFont="1" applyBorder="1" applyAlignment="1" applyProtection="1">
      <alignment horizontal="right"/>
    </xf>
    <xf numFmtId="164" fontId="20" fillId="2" borderId="10" xfId="1" applyNumberFormat="1" applyFont="1" applyFill="1" applyBorder="1" applyAlignment="1" applyProtection="1">
      <alignment horizontal="right"/>
    </xf>
    <xf numFmtId="10" fontId="20" fillId="2" borderId="10" xfId="2" applyNumberFormat="1" applyFont="1" applyFill="1" applyBorder="1" applyAlignment="1" applyProtection="1">
      <alignment horizontal="right"/>
    </xf>
    <xf numFmtId="2" fontId="20" fillId="0" borderId="0" xfId="1" applyNumberFormat="1" applyFont="1" applyFill="1" applyBorder="1" applyAlignment="1" applyProtection="1">
      <alignment horizontal="right"/>
    </xf>
    <xf numFmtId="43" fontId="20" fillId="0" borderId="10" xfId="1" applyFont="1" applyBorder="1" applyAlignment="1" applyProtection="1">
      <alignment horizontal="right"/>
    </xf>
    <xf numFmtId="165" fontId="20" fillId="0" borderId="10" xfId="1" applyNumberFormat="1" applyFont="1" applyBorder="1" applyAlignment="1" applyProtection="1">
      <alignment horizontal="right"/>
      <protection locked="0"/>
    </xf>
    <xf numFmtId="164" fontId="21" fillId="0" borderId="10" xfId="1" applyNumberFormat="1" applyFont="1" applyBorder="1" applyAlignment="1" applyProtection="1">
      <alignment horizontal="right"/>
    </xf>
    <xf numFmtId="164" fontId="6" fillId="0" borderId="10" xfId="1" applyNumberFormat="1" applyFont="1" applyFill="1" applyBorder="1" applyAlignment="1" applyProtection="1">
      <alignment horizontal="left"/>
    </xf>
    <xf numFmtId="164" fontId="6" fillId="0" borderId="10" xfId="1" applyNumberFormat="1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19" fillId="0" borderId="0" xfId="0" applyFont="1"/>
    <xf numFmtId="0" fontId="7" fillId="0" borderId="10" xfId="0" applyFont="1" applyBorder="1" applyAlignment="1" applyProtection="1">
      <alignment horizontal="center"/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164" fontId="7" fillId="0" borderId="12" xfId="0" applyNumberFormat="1" applyFont="1" applyBorder="1" applyProtection="1"/>
    <xf numFmtId="0" fontId="7" fillId="0" borderId="12" xfId="0" applyFont="1" applyBorder="1" applyProtection="1"/>
    <xf numFmtId="43" fontId="0" fillId="0" borderId="0" xfId="1" applyFont="1"/>
    <xf numFmtId="43" fontId="0" fillId="0" borderId="0" xfId="0" applyNumberFormat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omina\NOMINA%20%202015%202DA%20QUINCENA%20JUL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"/>
      <sheetName val="REGIDORES"/>
      <sheetName val="PERMANENTES"/>
      <sheetName val="SUPERN"/>
      <sheetName val="SEG.PUB.MPAL"/>
      <sheetName val="Calculo ISPT 2012 Mensual"/>
      <sheetName val="ORDEN DE PAGO"/>
      <sheetName val="JUBILADOS"/>
      <sheetName val="Hoja2"/>
      <sheetName val="Hoja1"/>
      <sheetName val="Hoja3"/>
    </sheetNames>
    <sheetDataSet>
      <sheetData sheetId="0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203.51</v>
          </cell>
        </row>
        <row r="51">
          <cell r="B51">
            <v>248.04</v>
          </cell>
          <cell r="C51">
            <v>4.76</v>
          </cell>
          <cell r="D51">
            <v>6.4000000000000001E-2</v>
          </cell>
          <cell r="F51">
            <v>884.48500000000001</v>
          </cell>
          <cell r="G51">
            <v>203.41499999999999</v>
          </cell>
        </row>
        <row r="52">
          <cell r="B52">
            <v>2105.21</v>
          </cell>
          <cell r="C52">
            <v>123.61499999999999</v>
          </cell>
          <cell r="D52">
            <v>0.10879999999999999</v>
          </cell>
          <cell r="F52">
            <v>1326.6949999999999</v>
          </cell>
          <cell r="G52">
            <v>203.31</v>
          </cell>
        </row>
        <row r="53">
          <cell r="B53">
            <v>3699.7150000000001</v>
          </cell>
          <cell r="C53">
            <v>297.12</v>
          </cell>
          <cell r="D53">
            <v>0.16</v>
          </cell>
          <cell r="F53">
            <v>1736.425</v>
          </cell>
          <cell r="G53">
            <v>196.38499999999999</v>
          </cell>
        </row>
        <row r="54">
          <cell r="B54">
            <v>4300.7550000000001</v>
          </cell>
          <cell r="C54">
            <v>393.27499999999998</v>
          </cell>
          <cell r="D54">
            <v>0.1792</v>
          </cell>
          <cell r="F54">
            <v>1768.94</v>
          </cell>
          <cell r="G54">
            <v>191.23</v>
          </cell>
        </row>
        <row r="55">
          <cell r="B55">
            <v>5149.18</v>
          </cell>
          <cell r="C55">
            <v>545.30999999999995</v>
          </cell>
          <cell r="D55">
            <v>0.21360000000000001</v>
          </cell>
          <cell r="F55">
            <v>2223.08</v>
          </cell>
          <cell r="G55">
            <v>177.11500000000001</v>
          </cell>
        </row>
        <row r="56">
          <cell r="B56">
            <v>10385.15</v>
          </cell>
          <cell r="C56">
            <v>1663.71</v>
          </cell>
          <cell r="D56">
            <v>0.23519999999999999</v>
          </cell>
          <cell r="F56">
            <v>2358.5949999999998</v>
          </cell>
          <cell r="G56">
            <v>162.435</v>
          </cell>
        </row>
        <row r="57">
          <cell r="B57">
            <v>16368.42</v>
          </cell>
          <cell r="C57">
            <v>3070.9749999999999</v>
          </cell>
          <cell r="D57">
            <v>0.3</v>
          </cell>
          <cell r="F57">
            <v>2667.7150000000001</v>
          </cell>
          <cell r="G57">
            <v>147.315</v>
          </cell>
        </row>
        <row r="58">
          <cell r="F58">
            <v>3112.34</v>
          </cell>
          <cell r="G58">
            <v>126.77</v>
          </cell>
        </row>
        <row r="59">
          <cell r="F59">
            <v>3556.9549999999999</v>
          </cell>
          <cell r="G59">
            <v>108.80500000000001</v>
          </cell>
        </row>
        <row r="60">
          <cell r="F60">
            <v>3691.17</v>
          </cell>
          <cell r="G60">
            <v>0</v>
          </cell>
        </row>
      </sheetData>
      <sheetData sheetId="1">
        <row r="4">
          <cell r="B4" t="str">
            <v>SUELDOS  DEL 16  AL 31  DE JULIO  DEL 2015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3"/>
  <sheetViews>
    <sheetView workbookViewId="0">
      <selection activeCell="C17" sqref="C17"/>
    </sheetView>
  </sheetViews>
  <sheetFormatPr baseColWidth="10" defaultRowHeight="15" x14ac:dyDescent="0.25"/>
  <cols>
    <col min="1" max="1" width="5.85546875" style="1" customWidth="1"/>
    <col min="2" max="2" width="4.42578125" style="1" customWidth="1"/>
    <col min="3" max="3" width="45.42578125" style="1" customWidth="1"/>
    <col min="4" max="4" width="18.42578125" style="1" customWidth="1"/>
    <col min="5" max="5" width="6.5703125" style="1" hidden="1" customWidth="1"/>
    <col min="6" max="6" width="10" style="1" hidden="1" customWidth="1"/>
    <col min="7" max="7" width="11.7109375" style="1" customWidth="1"/>
    <col min="8" max="8" width="7" style="1" bestFit="1" customWidth="1"/>
    <col min="9" max="9" width="14.140625" style="1" bestFit="1" customWidth="1"/>
    <col min="10" max="10" width="8.7109375" style="1" hidden="1" customWidth="1"/>
    <col min="11" max="11" width="13.140625" style="1" hidden="1" customWidth="1"/>
    <col min="12" max="14" width="11" style="1" hidden="1" customWidth="1"/>
    <col min="15" max="16" width="13.140625" style="1" hidden="1" customWidth="1"/>
    <col min="17" max="17" width="10.5703125" style="1" hidden="1" customWidth="1"/>
    <col min="18" max="18" width="10.42578125" style="1" hidden="1" customWidth="1"/>
    <col min="19" max="19" width="13.140625" style="1" hidden="1" customWidth="1"/>
    <col min="20" max="20" width="11.5703125" style="1" hidden="1" customWidth="1"/>
    <col min="21" max="21" width="7.7109375" style="1" hidden="1" customWidth="1"/>
    <col min="22" max="22" width="7.42578125" style="1" customWidth="1"/>
    <col min="23" max="23" width="13.28515625" style="1" bestFit="1" customWidth="1"/>
    <col min="24" max="24" width="8.85546875" style="1" bestFit="1" customWidth="1"/>
    <col min="25" max="25" width="11" style="1" customWidth="1"/>
    <col min="26" max="26" width="12.85546875" style="1" customWidth="1"/>
    <col min="27" max="27" width="50.7109375" style="1" customWidth="1"/>
    <col min="28" max="16384" width="11.42578125" style="1"/>
  </cols>
  <sheetData>
    <row r="1" spans="2:27" ht="5.25" customHeight="1" x14ac:dyDescent="0.25"/>
    <row r="2" spans="2:27" ht="5.25" customHeight="1" x14ac:dyDescent="0.25"/>
    <row r="3" spans="2:27" ht="18" x14ac:dyDescent="0.25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2:27" ht="15.75" x14ac:dyDescent="0.2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2:27" ht="15.75" x14ac:dyDescent="0.25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2:27" x14ac:dyDescent="0.25">
      <c r="B6" s="4"/>
      <c r="C6" s="4"/>
      <c r="D6" s="4"/>
      <c r="E6" s="5" t="s">
        <v>3</v>
      </c>
      <c r="F6" s="5" t="s">
        <v>4</v>
      </c>
      <c r="G6" s="6" t="s">
        <v>5</v>
      </c>
      <c r="H6" s="7"/>
      <c r="I6" s="8"/>
      <c r="J6" s="9"/>
      <c r="K6" s="10" t="s">
        <v>6</v>
      </c>
      <c r="L6" s="11"/>
      <c r="M6" s="12" t="s">
        <v>7</v>
      </c>
      <c r="N6" s="13"/>
      <c r="O6" s="13"/>
      <c r="P6" s="13"/>
      <c r="Q6" s="13"/>
      <c r="R6" s="14"/>
      <c r="S6" s="10" t="s">
        <v>8</v>
      </c>
      <c r="T6" s="10" t="s">
        <v>9</v>
      </c>
      <c r="U6" s="15"/>
      <c r="V6" s="5" t="s">
        <v>10</v>
      </c>
      <c r="W6" s="6" t="s">
        <v>11</v>
      </c>
      <c r="X6" s="7"/>
      <c r="Y6" s="8"/>
      <c r="Z6" s="5" t="s">
        <v>12</v>
      </c>
      <c r="AA6" s="16"/>
    </row>
    <row r="7" spans="2:27" x14ac:dyDescent="0.25">
      <c r="B7" s="17" t="s">
        <v>13</v>
      </c>
      <c r="C7" s="17"/>
      <c r="D7" s="17"/>
      <c r="E7" s="18" t="s">
        <v>14</v>
      </c>
      <c r="F7" s="17" t="s">
        <v>15</v>
      </c>
      <c r="G7" s="5" t="s">
        <v>4</v>
      </c>
      <c r="H7" s="5" t="s">
        <v>16</v>
      </c>
      <c r="I7" s="5" t="s">
        <v>17</v>
      </c>
      <c r="J7" s="9"/>
      <c r="K7" s="19" t="s">
        <v>18</v>
      </c>
      <c r="L7" s="11" t="s">
        <v>19</v>
      </c>
      <c r="M7" s="11" t="s">
        <v>20</v>
      </c>
      <c r="N7" s="11" t="s">
        <v>21</v>
      </c>
      <c r="O7" s="11" t="s">
        <v>22</v>
      </c>
      <c r="P7" s="11" t="s">
        <v>23</v>
      </c>
      <c r="Q7" s="11" t="s">
        <v>24</v>
      </c>
      <c r="R7" s="11" t="s">
        <v>9</v>
      </c>
      <c r="S7" s="19" t="s">
        <v>25</v>
      </c>
      <c r="T7" s="19" t="s">
        <v>26</v>
      </c>
      <c r="U7" s="15"/>
      <c r="V7" s="17" t="s">
        <v>27</v>
      </c>
      <c r="W7" s="5" t="s">
        <v>28</v>
      </c>
      <c r="X7" s="5" t="s">
        <v>29</v>
      </c>
      <c r="Y7" s="5" t="s">
        <v>30</v>
      </c>
      <c r="Z7" s="17" t="s">
        <v>31</v>
      </c>
      <c r="AA7" s="20" t="s">
        <v>32</v>
      </c>
    </row>
    <row r="8" spans="2:27" x14ac:dyDescent="0.25">
      <c r="B8" s="21"/>
      <c r="C8" s="22"/>
      <c r="D8" s="22" t="s">
        <v>33</v>
      </c>
      <c r="E8" s="23"/>
      <c r="F8" s="23"/>
      <c r="G8" s="23" t="s">
        <v>34</v>
      </c>
      <c r="H8" s="23" t="s">
        <v>35</v>
      </c>
      <c r="I8" s="23" t="s">
        <v>36</v>
      </c>
      <c r="J8" s="24"/>
      <c r="K8" s="23" t="s">
        <v>37</v>
      </c>
      <c r="L8" s="25" t="s">
        <v>38</v>
      </c>
      <c r="M8" s="25" t="s">
        <v>39</v>
      </c>
      <c r="N8" s="25" t="s">
        <v>40</v>
      </c>
      <c r="O8" s="25" t="s">
        <v>40</v>
      </c>
      <c r="P8" s="25" t="s">
        <v>41</v>
      </c>
      <c r="Q8" s="25" t="s">
        <v>42</v>
      </c>
      <c r="R8" s="25" t="s">
        <v>43</v>
      </c>
      <c r="S8" s="23" t="s">
        <v>44</v>
      </c>
      <c r="T8" s="26" t="s">
        <v>45</v>
      </c>
      <c r="U8" s="27"/>
      <c r="V8" s="23" t="s">
        <v>46</v>
      </c>
      <c r="W8" s="23"/>
      <c r="X8" s="23"/>
      <c r="Y8" s="23" t="s">
        <v>47</v>
      </c>
      <c r="Z8" s="23" t="s">
        <v>48</v>
      </c>
      <c r="AA8" s="28"/>
    </row>
    <row r="9" spans="2:27" x14ac:dyDescent="0.25">
      <c r="B9" s="23"/>
      <c r="C9" s="29" t="s">
        <v>49</v>
      </c>
      <c r="D9" s="29" t="s">
        <v>50</v>
      </c>
      <c r="E9" s="30"/>
      <c r="F9" s="30"/>
      <c r="G9" s="30"/>
      <c r="H9" s="30"/>
      <c r="I9" s="30"/>
      <c r="J9" s="31"/>
      <c r="K9" s="30"/>
      <c r="L9" s="30"/>
      <c r="M9" s="30"/>
      <c r="N9" s="30"/>
      <c r="O9" s="30"/>
      <c r="P9" s="30"/>
      <c r="Q9" s="30"/>
      <c r="R9" s="30"/>
      <c r="S9" s="30"/>
      <c r="T9" s="31"/>
      <c r="U9" s="31"/>
      <c r="V9" s="30"/>
      <c r="W9" s="30"/>
      <c r="X9" s="30"/>
      <c r="Y9" s="30"/>
      <c r="Z9" s="30"/>
      <c r="AA9" s="32"/>
    </row>
    <row r="10" spans="2:27" x14ac:dyDescent="0.25">
      <c r="B10" s="17"/>
      <c r="C10" s="33"/>
      <c r="D10" s="33"/>
      <c r="E10" s="34"/>
      <c r="F10" s="34"/>
      <c r="G10" s="34"/>
      <c r="H10" s="34"/>
      <c r="I10" s="34"/>
      <c r="J10" s="15"/>
      <c r="K10" s="34"/>
      <c r="L10" s="34"/>
      <c r="M10" s="34"/>
      <c r="N10" s="34"/>
      <c r="O10" s="34"/>
      <c r="P10" s="34"/>
      <c r="Q10" s="34"/>
      <c r="R10" s="34"/>
      <c r="S10" s="34"/>
      <c r="T10" s="15"/>
      <c r="U10" s="15"/>
      <c r="V10" s="34"/>
      <c r="W10" s="34"/>
      <c r="X10" s="34"/>
      <c r="Y10" s="34"/>
      <c r="Z10" s="34"/>
      <c r="AA10" s="35"/>
    </row>
    <row r="11" spans="2:27" ht="24.95" customHeight="1" x14ac:dyDescent="0.25">
      <c r="B11" s="36">
        <v>1</v>
      </c>
      <c r="C11" s="37" t="s">
        <v>51</v>
      </c>
      <c r="D11" s="37" t="s">
        <v>52</v>
      </c>
      <c r="E11" s="38"/>
      <c r="F11" s="39"/>
      <c r="G11" s="40">
        <v>9047.89</v>
      </c>
      <c r="H11" s="41">
        <v>0</v>
      </c>
      <c r="I11" s="42">
        <f>SUM(G11:H11)</f>
        <v>9047.89</v>
      </c>
      <c r="J11" s="43"/>
      <c r="K11" s="44">
        <v>0</v>
      </c>
      <c r="L11" s="44">
        <f>G11+K11</f>
        <v>9047.89</v>
      </c>
      <c r="M11" s="44">
        <f>VLOOKUP(L11,Tarifa1,1)</f>
        <v>5149.18</v>
      </c>
      <c r="N11" s="44">
        <f>L11-M11</f>
        <v>3898.7099999999991</v>
      </c>
      <c r="O11" s="45">
        <f>VLOOKUP(L11,Tarifa1,3)</f>
        <v>0.21360000000000001</v>
      </c>
      <c r="P11" s="44">
        <f>N11*O11</f>
        <v>832.76445599999988</v>
      </c>
      <c r="Q11" s="44">
        <f>VLOOKUP(L11,Tarifa1,2)</f>
        <v>545.30999999999995</v>
      </c>
      <c r="R11" s="44">
        <f>P11+Q11</f>
        <v>1378.0744559999998</v>
      </c>
      <c r="S11" s="44">
        <f>VLOOKUP(L11,Credito1,2)</f>
        <v>0</v>
      </c>
      <c r="T11" s="44">
        <f>R11-S11</f>
        <v>1378.0744559999998</v>
      </c>
      <c r="U11" s="46"/>
      <c r="V11" s="42">
        <f>-IF(T11&gt;0,0,T11)</f>
        <v>0</v>
      </c>
      <c r="W11" s="47">
        <f>IF(T11&lt;0,0,T11)</f>
        <v>1378.0744559999998</v>
      </c>
      <c r="X11" s="48">
        <v>0</v>
      </c>
      <c r="Y11" s="42">
        <f>SUM(W11:X11)</f>
        <v>1378.0744559999998</v>
      </c>
      <c r="Z11" s="49">
        <f>I11+V11-Y11</f>
        <v>7669.8155439999991</v>
      </c>
      <c r="AA11" s="50"/>
    </row>
    <row r="12" spans="2:27" ht="24.95" customHeight="1" x14ac:dyDescent="0.25">
      <c r="B12" s="36">
        <v>2</v>
      </c>
      <c r="C12" s="37" t="s">
        <v>53</v>
      </c>
      <c r="D12" s="37" t="s">
        <v>52</v>
      </c>
      <c r="E12" s="38"/>
      <c r="F12" s="39"/>
      <c r="G12" s="40">
        <v>9047.89</v>
      </c>
      <c r="H12" s="41">
        <v>0</v>
      </c>
      <c r="I12" s="42">
        <f t="shared" ref="I12:I20" si="0">SUM(G12:H12)</f>
        <v>9047.89</v>
      </c>
      <c r="J12" s="43"/>
      <c r="K12" s="44">
        <v>0</v>
      </c>
      <c r="L12" s="44">
        <f t="shared" ref="L12:L21" si="1">G12+K12</f>
        <v>9047.89</v>
      </c>
      <c r="M12" s="44">
        <f t="shared" ref="M12:M21" si="2">VLOOKUP(L12,Tarifa1,1)</f>
        <v>5149.18</v>
      </c>
      <c r="N12" s="44">
        <f t="shared" ref="N12:N21" si="3">L12-M12</f>
        <v>3898.7099999999991</v>
      </c>
      <c r="O12" s="45">
        <f t="shared" ref="O12:O21" si="4">VLOOKUP(L12,Tarifa1,3)</f>
        <v>0.21360000000000001</v>
      </c>
      <c r="P12" s="44">
        <f t="shared" ref="P12:P21" si="5">N12*O12</f>
        <v>832.76445599999988</v>
      </c>
      <c r="Q12" s="44">
        <f t="shared" ref="Q12:Q21" si="6">VLOOKUP(L12,Tarifa1,2)</f>
        <v>545.30999999999995</v>
      </c>
      <c r="R12" s="44">
        <f t="shared" ref="R12:R21" si="7">P12+Q12</f>
        <v>1378.0744559999998</v>
      </c>
      <c r="S12" s="44">
        <f t="shared" ref="S12:S21" si="8">VLOOKUP(L12,Credito1,2)</f>
        <v>0</v>
      </c>
      <c r="T12" s="44">
        <f t="shared" ref="T12:T21" si="9">R12-S12</f>
        <v>1378.0744559999998</v>
      </c>
      <c r="U12" s="46"/>
      <c r="V12" s="42">
        <f t="shared" ref="V12:V20" si="10">-IF(T12&gt;0,0,T12)</f>
        <v>0</v>
      </c>
      <c r="W12" s="47">
        <f t="shared" ref="W12:W20" si="11">IF(T12&lt;0,0,T12)</f>
        <v>1378.0744559999998</v>
      </c>
      <c r="X12" s="48">
        <v>0</v>
      </c>
      <c r="Y12" s="42">
        <f t="shared" ref="Y12:Y20" si="12">SUM(W12:X12)</f>
        <v>1378.0744559999998</v>
      </c>
      <c r="Z12" s="49">
        <f t="shared" ref="Z12:Z20" si="13">I12+V12-Y12</f>
        <v>7669.8155439999991</v>
      </c>
      <c r="AA12" s="50"/>
    </row>
    <row r="13" spans="2:27" ht="24.95" customHeight="1" x14ac:dyDescent="0.25">
      <c r="B13" s="36">
        <v>3</v>
      </c>
      <c r="C13" s="37" t="s">
        <v>54</v>
      </c>
      <c r="D13" s="37" t="s">
        <v>52</v>
      </c>
      <c r="E13" s="38"/>
      <c r="F13" s="39"/>
      <c r="G13" s="40">
        <v>9047.89</v>
      </c>
      <c r="H13" s="41">
        <v>0</v>
      </c>
      <c r="I13" s="42">
        <f t="shared" si="0"/>
        <v>9047.89</v>
      </c>
      <c r="J13" s="43"/>
      <c r="K13" s="44">
        <v>0</v>
      </c>
      <c r="L13" s="44">
        <f t="shared" si="1"/>
        <v>9047.89</v>
      </c>
      <c r="M13" s="44">
        <f t="shared" si="2"/>
        <v>5149.18</v>
      </c>
      <c r="N13" s="44">
        <f t="shared" si="3"/>
        <v>3898.7099999999991</v>
      </c>
      <c r="O13" s="45">
        <f t="shared" si="4"/>
        <v>0.21360000000000001</v>
      </c>
      <c r="P13" s="44">
        <f t="shared" si="5"/>
        <v>832.76445599999988</v>
      </c>
      <c r="Q13" s="44">
        <f t="shared" si="6"/>
        <v>545.30999999999995</v>
      </c>
      <c r="R13" s="44">
        <f t="shared" si="7"/>
        <v>1378.0744559999998</v>
      </c>
      <c r="S13" s="44">
        <f t="shared" si="8"/>
        <v>0</v>
      </c>
      <c r="T13" s="44">
        <f t="shared" si="9"/>
        <v>1378.0744559999998</v>
      </c>
      <c r="U13" s="46"/>
      <c r="V13" s="42">
        <f t="shared" si="10"/>
        <v>0</v>
      </c>
      <c r="W13" s="47">
        <f t="shared" si="11"/>
        <v>1378.0744559999998</v>
      </c>
      <c r="X13" s="48">
        <v>0</v>
      </c>
      <c r="Y13" s="42">
        <f t="shared" si="12"/>
        <v>1378.0744559999998</v>
      </c>
      <c r="Z13" s="49">
        <f t="shared" si="13"/>
        <v>7669.8155439999991</v>
      </c>
      <c r="AA13" s="50"/>
    </row>
    <row r="14" spans="2:27" ht="24.95" customHeight="1" x14ac:dyDescent="0.25">
      <c r="B14" s="36">
        <v>4</v>
      </c>
      <c r="C14" s="37" t="s">
        <v>55</v>
      </c>
      <c r="D14" s="37" t="s">
        <v>52</v>
      </c>
      <c r="E14" s="38"/>
      <c r="F14" s="39"/>
      <c r="G14" s="40">
        <v>9047.89</v>
      </c>
      <c r="H14" s="41">
        <v>0</v>
      </c>
      <c r="I14" s="42">
        <f t="shared" si="0"/>
        <v>9047.89</v>
      </c>
      <c r="J14" s="43"/>
      <c r="K14" s="44">
        <v>0</v>
      </c>
      <c r="L14" s="44">
        <f t="shared" si="1"/>
        <v>9047.89</v>
      </c>
      <c r="M14" s="44">
        <f t="shared" si="2"/>
        <v>5149.18</v>
      </c>
      <c r="N14" s="44">
        <f t="shared" si="3"/>
        <v>3898.7099999999991</v>
      </c>
      <c r="O14" s="45">
        <f t="shared" si="4"/>
        <v>0.21360000000000001</v>
      </c>
      <c r="P14" s="44">
        <f t="shared" si="5"/>
        <v>832.76445599999988</v>
      </c>
      <c r="Q14" s="44">
        <f t="shared" si="6"/>
        <v>545.30999999999995</v>
      </c>
      <c r="R14" s="44">
        <f t="shared" si="7"/>
        <v>1378.0744559999998</v>
      </c>
      <c r="S14" s="44">
        <f t="shared" si="8"/>
        <v>0</v>
      </c>
      <c r="T14" s="44">
        <f t="shared" si="9"/>
        <v>1378.0744559999998</v>
      </c>
      <c r="U14" s="46"/>
      <c r="V14" s="42">
        <f t="shared" si="10"/>
        <v>0</v>
      </c>
      <c r="W14" s="47">
        <f t="shared" si="11"/>
        <v>1378.0744559999998</v>
      </c>
      <c r="X14" s="48">
        <v>0</v>
      </c>
      <c r="Y14" s="42">
        <f t="shared" si="12"/>
        <v>1378.0744559999998</v>
      </c>
      <c r="Z14" s="49">
        <f t="shared" si="13"/>
        <v>7669.8155439999991</v>
      </c>
      <c r="AA14" s="50"/>
    </row>
    <row r="15" spans="2:27" ht="24.95" customHeight="1" x14ac:dyDescent="0.25">
      <c r="B15" s="36">
        <v>5</v>
      </c>
      <c r="C15" s="37" t="s">
        <v>56</v>
      </c>
      <c r="D15" s="37" t="s">
        <v>52</v>
      </c>
      <c r="E15" s="38"/>
      <c r="F15" s="39"/>
      <c r="G15" s="40">
        <v>9047.89</v>
      </c>
      <c r="H15" s="41">
        <v>0</v>
      </c>
      <c r="I15" s="42">
        <f t="shared" si="0"/>
        <v>9047.89</v>
      </c>
      <c r="J15" s="43"/>
      <c r="K15" s="44">
        <v>0</v>
      </c>
      <c r="L15" s="44">
        <f t="shared" si="1"/>
        <v>9047.89</v>
      </c>
      <c r="M15" s="44">
        <f t="shared" si="2"/>
        <v>5149.18</v>
      </c>
      <c r="N15" s="44">
        <f t="shared" si="3"/>
        <v>3898.7099999999991</v>
      </c>
      <c r="O15" s="45">
        <f t="shared" si="4"/>
        <v>0.21360000000000001</v>
      </c>
      <c r="P15" s="44">
        <f t="shared" si="5"/>
        <v>832.76445599999988</v>
      </c>
      <c r="Q15" s="44">
        <f t="shared" si="6"/>
        <v>545.30999999999995</v>
      </c>
      <c r="R15" s="44">
        <f t="shared" si="7"/>
        <v>1378.0744559999998</v>
      </c>
      <c r="S15" s="44">
        <f t="shared" si="8"/>
        <v>0</v>
      </c>
      <c r="T15" s="44">
        <f t="shared" si="9"/>
        <v>1378.0744559999998</v>
      </c>
      <c r="U15" s="46"/>
      <c r="V15" s="42">
        <f t="shared" si="10"/>
        <v>0</v>
      </c>
      <c r="W15" s="47">
        <f t="shared" si="11"/>
        <v>1378.0744559999998</v>
      </c>
      <c r="X15" s="48">
        <v>0</v>
      </c>
      <c r="Y15" s="42">
        <f t="shared" si="12"/>
        <v>1378.0744559999998</v>
      </c>
      <c r="Z15" s="49">
        <f t="shared" si="13"/>
        <v>7669.8155439999991</v>
      </c>
      <c r="AA15" s="50"/>
    </row>
    <row r="16" spans="2:27" ht="24.95" customHeight="1" x14ac:dyDescent="0.25">
      <c r="B16" s="36">
        <v>6</v>
      </c>
      <c r="C16" s="37" t="s">
        <v>57</v>
      </c>
      <c r="D16" s="37" t="s">
        <v>52</v>
      </c>
      <c r="E16" s="38"/>
      <c r="F16" s="39"/>
      <c r="G16" s="40">
        <v>9047.89</v>
      </c>
      <c r="H16" s="41">
        <v>0</v>
      </c>
      <c r="I16" s="42">
        <f t="shared" si="0"/>
        <v>9047.89</v>
      </c>
      <c r="J16" s="43"/>
      <c r="K16" s="44">
        <v>0</v>
      </c>
      <c r="L16" s="44">
        <f t="shared" si="1"/>
        <v>9047.89</v>
      </c>
      <c r="M16" s="44">
        <f t="shared" si="2"/>
        <v>5149.18</v>
      </c>
      <c r="N16" s="44">
        <f t="shared" si="3"/>
        <v>3898.7099999999991</v>
      </c>
      <c r="O16" s="45">
        <f t="shared" si="4"/>
        <v>0.21360000000000001</v>
      </c>
      <c r="P16" s="44">
        <f t="shared" si="5"/>
        <v>832.76445599999988</v>
      </c>
      <c r="Q16" s="44">
        <f t="shared" si="6"/>
        <v>545.30999999999995</v>
      </c>
      <c r="R16" s="44">
        <f t="shared" si="7"/>
        <v>1378.0744559999998</v>
      </c>
      <c r="S16" s="44">
        <f t="shared" si="8"/>
        <v>0</v>
      </c>
      <c r="T16" s="44">
        <f t="shared" si="9"/>
        <v>1378.0744559999998</v>
      </c>
      <c r="U16" s="46"/>
      <c r="V16" s="42">
        <f t="shared" si="10"/>
        <v>0</v>
      </c>
      <c r="W16" s="47">
        <f t="shared" si="11"/>
        <v>1378.0744559999998</v>
      </c>
      <c r="X16" s="48">
        <v>0</v>
      </c>
      <c r="Y16" s="42">
        <f t="shared" si="12"/>
        <v>1378.0744559999998</v>
      </c>
      <c r="Z16" s="49">
        <f t="shared" si="13"/>
        <v>7669.8155439999991</v>
      </c>
      <c r="AA16" s="50"/>
    </row>
    <row r="17" spans="2:27" ht="24.95" customHeight="1" x14ac:dyDescent="0.25">
      <c r="B17" s="36">
        <v>7</v>
      </c>
      <c r="C17" s="37" t="s">
        <v>58</v>
      </c>
      <c r="D17" s="37" t="s">
        <v>52</v>
      </c>
      <c r="E17" s="38"/>
      <c r="F17" s="39"/>
      <c r="G17" s="40">
        <v>9047.89</v>
      </c>
      <c r="H17" s="41">
        <v>0</v>
      </c>
      <c r="I17" s="42">
        <f t="shared" si="0"/>
        <v>9047.89</v>
      </c>
      <c r="J17" s="43"/>
      <c r="K17" s="44">
        <v>0</v>
      </c>
      <c r="L17" s="44">
        <f t="shared" si="1"/>
        <v>9047.89</v>
      </c>
      <c r="M17" s="44">
        <f t="shared" si="2"/>
        <v>5149.18</v>
      </c>
      <c r="N17" s="44">
        <f t="shared" si="3"/>
        <v>3898.7099999999991</v>
      </c>
      <c r="O17" s="45">
        <f t="shared" si="4"/>
        <v>0.21360000000000001</v>
      </c>
      <c r="P17" s="44">
        <f t="shared" si="5"/>
        <v>832.76445599999988</v>
      </c>
      <c r="Q17" s="44">
        <f t="shared" si="6"/>
        <v>545.30999999999995</v>
      </c>
      <c r="R17" s="44">
        <f t="shared" si="7"/>
        <v>1378.0744559999998</v>
      </c>
      <c r="S17" s="44">
        <f t="shared" si="8"/>
        <v>0</v>
      </c>
      <c r="T17" s="44">
        <f t="shared" si="9"/>
        <v>1378.0744559999998</v>
      </c>
      <c r="U17" s="46"/>
      <c r="V17" s="42">
        <f t="shared" si="10"/>
        <v>0</v>
      </c>
      <c r="W17" s="47">
        <f t="shared" si="11"/>
        <v>1378.0744559999998</v>
      </c>
      <c r="X17" s="48">
        <v>0</v>
      </c>
      <c r="Y17" s="42">
        <f t="shared" si="12"/>
        <v>1378.0744559999998</v>
      </c>
      <c r="Z17" s="49">
        <f t="shared" si="13"/>
        <v>7669.8155439999991</v>
      </c>
      <c r="AA17" s="50"/>
    </row>
    <row r="18" spans="2:27" ht="24.95" customHeight="1" x14ac:dyDescent="0.25">
      <c r="B18" s="36">
        <v>8</v>
      </c>
      <c r="C18" s="37" t="s">
        <v>59</v>
      </c>
      <c r="D18" s="37" t="s">
        <v>52</v>
      </c>
      <c r="E18" s="38"/>
      <c r="F18" s="39"/>
      <c r="G18" s="40">
        <v>9047.89</v>
      </c>
      <c r="H18" s="41">
        <v>0</v>
      </c>
      <c r="I18" s="42">
        <f t="shared" si="0"/>
        <v>9047.89</v>
      </c>
      <c r="J18" s="43"/>
      <c r="K18" s="44">
        <v>0</v>
      </c>
      <c r="L18" s="44">
        <f t="shared" si="1"/>
        <v>9047.89</v>
      </c>
      <c r="M18" s="44">
        <f t="shared" si="2"/>
        <v>5149.18</v>
      </c>
      <c r="N18" s="44">
        <f t="shared" si="3"/>
        <v>3898.7099999999991</v>
      </c>
      <c r="O18" s="45">
        <f t="shared" si="4"/>
        <v>0.21360000000000001</v>
      </c>
      <c r="P18" s="44">
        <f t="shared" si="5"/>
        <v>832.76445599999988</v>
      </c>
      <c r="Q18" s="44">
        <f t="shared" si="6"/>
        <v>545.30999999999995</v>
      </c>
      <c r="R18" s="44">
        <f t="shared" si="7"/>
        <v>1378.0744559999998</v>
      </c>
      <c r="S18" s="44">
        <f t="shared" si="8"/>
        <v>0</v>
      </c>
      <c r="T18" s="44">
        <f t="shared" si="9"/>
        <v>1378.0744559999998</v>
      </c>
      <c r="U18" s="46"/>
      <c r="V18" s="42">
        <f t="shared" si="10"/>
        <v>0</v>
      </c>
      <c r="W18" s="47">
        <f t="shared" si="11"/>
        <v>1378.0744559999998</v>
      </c>
      <c r="X18" s="48">
        <v>0</v>
      </c>
      <c r="Y18" s="42">
        <f t="shared" si="12"/>
        <v>1378.0744559999998</v>
      </c>
      <c r="Z18" s="49">
        <f t="shared" si="13"/>
        <v>7669.8155439999991</v>
      </c>
      <c r="AA18" s="50"/>
    </row>
    <row r="19" spans="2:27" ht="24.95" customHeight="1" x14ac:dyDescent="0.25">
      <c r="B19" s="36">
        <v>9</v>
      </c>
      <c r="C19" s="37" t="s">
        <v>60</v>
      </c>
      <c r="D19" s="37" t="s">
        <v>52</v>
      </c>
      <c r="E19" s="38"/>
      <c r="F19" s="39"/>
      <c r="G19" s="40">
        <v>9047.89</v>
      </c>
      <c r="H19" s="41">
        <v>0</v>
      </c>
      <c r="I19" s="42">
        <f t="shared" si="0"/>
        <v>9047.89</v>
      </c>
      <c r="J19" s="43"/>
      <c r="K19" s="44">
        <v>0</v>
      </c>
      <c r="L19" s="44">
        <f t="shared" si="1"/>
        <v>9047.89</v>
      </c>
      <c r="M19" s="44">
        <f t="shared" si="2"/>
        <v>5149.18</v>
      </c>
      <c r="N19" s="44">
        <f t="shared" si="3"/>
        <v>3898.7099999999991</v>
      </c>
      <c r="O19" s="45">
        <f t="shared" si="4"/>
        <v>0.21360000000000001</v>
      </c>
      <c r="P19" s="44">
        <f t="shared" si="5"/>
        <v>832.76445599999988</v>
      </c>
      <c r="Q19" s="44">
        <f t="shared" si="6"/>
        <v>545.30999999999995</v>
      </c>
      <c r="R19" s="44">
        <f t="shared" si="7"/>
        <v>1378.0744559999998</v>
      </c>
      <c r="S19" s="44">
        <f t="shared" si="8"/>
        <v>0</v>
      </c>
      <c r="T19" s="44">
        <f t="shared" si="9"/>
        <v>1378.0744559999998</v>
      </c>
      <c r="U19" s="46"/>
      <c r="V19" s="42">
        <f t="shared" si="10"/>
        <v>0</v>
      </c>
      <c r="W19" s="47">
        <f t="shared" si="11"/>
        <v>1378.0744559999998</v>
      </c>
      <c r="X19" s="48">
        <v>0</v>
      </c>
      <c r="Y19" s="42">
        <f t="shared" si="12"/>
        <v>1378.0744559999998</v>
      </c>
      <c r="Z19" s="49">
        <f t="shared" si="13"/>
        <v>7669.8155439999991</v>
      </c>
      <c r="AA19" s="50"/>
    </row>
    <row r="20" spans="2:27" ht="24.95" customHeight="1" x14ac:dyDescent="0.25">
      <c r="B20" s="36">
        <v>10</v>
      </c>
      <c r="C20" s="37" t="s">
        <v>61</v>
      </c>
      <c r="D20" s="37" t="s">
        <v>62</v>
      </c>
      <c r="E20" s="38"/>
      <c r="F20" s="39"/>
      <c r="G20" s="40">
        <v>14846.83</v>
      </c>
      <c r="H20" s="41">
        <v>0</v>
      </c>
      <c r="I20" s="42">
        <f t="shared" si="0"/>
        <v>14846.83</v>
      </c>
      <c r="J20" s="43"/>
      <c r="K20" s="44">
        <v>0</v>
      </c>
      <c r="L20" s="44">
        <f t="shared" si="1"/>
        <v>14846.83</v>
      </c>
      <c r="M20" s="44">
        <f t="shared" si="2"/>
        <v>10385.15</v>
      </c>
      <c r="N20" s="44">
        <f t="shared" si="3"/>
        <v>4461.68</v>
      </c>
      <c r="O20" s="45">
        <f t="shared" si="4"/>
        <v>0.23519999999999999</v>
      </c>
      <c r="P20" s="44">
        <f t="shared" si="5"/>
        <v>1049.3871360000001</v>
      </c>
      <c r="Q20" s="44">
        <f t="shared" si="6"/>
        <v>1663.71</v>
      </c>
      <c r="R20" s="44">
        <f t="shared" si="7"/>
        <v>2713.0971360000003</v>
      </c>
      <c r="S20" s="44">
        <f t="shared" si="8"/>
        <v>0</v>
      </c>
      <c r="T20" s="44">
        <f t="shared" si="9"/>
        <v>2713.0971360000003</v>
      </c>
      <c r="U20" s="46"/>
      <c r="V20" s="42">
        <f t="shared" si="10"/>
        <v>0</v>
      </c>
      <c r="W20" s="47">
        <f t="shared" si="11"/>
        <v>2713.0971360000003</v>
      </c>
      <c r="X20" s="48">
        <v>0</v>
      </c>
      <c r="Y20" s="42">
        <f t="shared" si="12"/>
        <v>2713.0971360000003</v>
      </c>
      <c r="Z20" s="49">
        <f t="shared" si="13"/>
        <v>12133.732864</v>
      </c>
      <c r="AA20" s="50"/>
    </row>
    <row r="21" spans="2:27" ht="24.95" customHeight="1" x14ac:dyDescent="0.25">
      <c r="B21" s="36"/>
      <c r="C21" s="37"/>
      <c r="D21" s="37"/>
      <c r="E21" s="38"/>
      <c r="F21" s="39"/>
      <c r="G21" s="40"/>
      <c r="H21" s="41"/>
      <c r="I21" s="42"/>
      <c r="J21" s="43"/>
      <c r="K21" s="44">
        <v>0</v>
      </c>
      <c r="L21" s="44">
        <f t="shared" si="1"/>
        <v>0</v>
      </c>
      <c r="M21" s="44" t="e">
        <f t="shared" si="2"/>
        <v>#N/A</v>
      </c>
      <c r="N21" s="44" t="e">
        <f t="shared" si="3"/>
        <v>#N/A</v>
      </c>
      <c r="O21" s="45" t="e">
        <f t="shared" si="4"/>
        <v>#N/A</v>
      </c>
      <c r="P21" s="44" t="e">
        <f t="shared" si="5"/>
        <v>#N/A</v>
      </c>
      <c r="Q21" s="44" t="e">
        <f t="shared" si="6"/>
        <v>#N/A</v>
      </c>
      <c r="R21" s="44" t="e">
        <f t="shared" si="7"/>
        <v>#N/A</v>
      </c>
      <c r="S21" s="44" t="e">
        <f t="shared" si="8"/>
        <v>#N/A</v>
      </c>
      <c r="T21" s="44" t="e">
        <f t="shared" si="9"/>
        <v>#N/A</v>
      </c>
      <c r="U21" s="46"/>
      <c r="V21" s="42"/>
      <c r="W21" s="47"/>
      <c r="X21" s="48"/>
      <c r="Y21" s="42"/>
      <c r="Z21" s="49"/>
      <c r="AA21" s="50"/>
    </row>
    <row r="22" spans="2:27" x14ac:dyDescent="0.25">
      <c r="B22" s="51"/>
      <c r="C22" s="51"/>
      <c r="D22" s="51"/>
      <c r="E22" s="52"/>
      <c r="F22" s="51"/>
      <c r="G22" s="53"/>
      <c r="H22" s="53"/>
      <c r="I22" s="53"/>
      <c r="J22" s="54"/>
      <c r="K22" s="55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</row>
    <row r="23" spans="2:27" ht="15.75" thickBot="1" x14ac:dyDescent="0.3">
      <c r="B23" s="57" t="s">
        <v>63</v>
      </c>
      <c r="C23" s="58"/>
      <c r="D23" s="58"/>
      <c r="E23" s="58"/>
      <c r="F23" s="59"/>
      <c r="G23" s="60">
        <f>SUM(G11:G20)</f>
        <v>96277.84</v>
      </c>
      <c r="H23" s="60"/>
      <c r="I23" s="60">
        <f>SUM(I11:I21)</f>
        <v>96277.84</v>
      </c>
      <c r="J23" s="61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1"/>
      <c r="V23" s="60"/>
      <c r="W23" s="60">
        <f>SUM(W11:W21)</f>
        <v>15115.767240000001</v>
      </c>
      <c r="X23" s="60"/>
      <c r="Y23" s="60">
        <f>SUM(Y11:Y21)</f>
        <v>15115.767240000001</v>
      </c>
      <c r="Z23" s="60">
        <f>SUM(Z11:Z21)</f>
        <v>81162.072759999995</v>
      </c>
    </row>
    <row r="24" spans="2:27" ht="15.75" thickTop="1" x14ac:dyDescent="0.25"/>
    <row r="27" spans="2:27" x14ac:dyDescent="0.25">
      <c r="C27" s="63"/>
      <c r="G27" s="63"/>
      <c r="AA27" s="63"/>
    </row>
    <row r="28" spans="2:27" x14ac:dyDescent="0.25">
      <c r="C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AA28" s="64"/>
    </row>
    <row r="29" spans="2:27" x14ac:dyDescent="0.25">
      <c r="C29" s="65"/>
      <c r="AA29" s="65"/>
    </row>
    <row r="30" spans="2:27" x14ac:dyDescent="0.25">
      <c r="C30" s="63" t="s">
        <v>64</v>
      </c>
      <c r="G30" s="63"/>
      <c r="AA30" s="63" t="s">
        <v>65</v>
      </c>
    </row>
    <row r="31" spans="2:27" x14ac:dyDescent="0.25">
      <c r="C31" s="64" t="s">
        <v>66</v>
      </c>
      <c r="D31" s="64"/>
      <c r="E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AA31" s="64" t="s">
        <v>67</v>
      </c>
    </row>
    <row r="35" spans="3:27" x14ac:dyDescent="0.25">
      <c r="C35" s="63"/>
      <c r="G35" s="63"/>
      <c r="AA35" s="63"/>
    </row>
    <row r="36" spans="3:27" x14ac:dyDescent="0.25"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</row>
    <row r="49" spans="3:3" x14ac:dyDescent="0.25">
      <c r="C49" s="1">
        <f>12931.5/300</f>
        <v>43.104999999999997</v>
      </c>
    </row>
    <row r="51" spans="3:3" x14ac:dyDescent="0.25">
      <c r="C51" s="1">
        <f>4.31*2000</f>
        <v>8620</v>
      </c>
    </row>
    <row r="52" spans="3:3" x14ac:dyDescent="0.25">
      <c r="C52" s="1">
        <f>+C51*0.16</f>
        <v>1379.2</v>
      </c>
    </row>
    <row r="53" spans="3:3" x14ac:dyDescent="0.25">
      <c r="C53" s="1">
        <f>+C52+C51</f>
        <v>9999.2000000000007</v>
      </c>
    </row>
  </sheetData>
  <mergeCells count="7">
    <mergeCell ref="B23:F23"/>
    <mergeCell ref="B3:AA3"/>
    <mergeCell ref="B4:AA4"/>
    <mergeCell ref="B5:AA5"/>
    <mergeCell ref="G6:I6"/>
    <mergeCell ref="M6:R6"/>
    <mergeCell ref="W6:Y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147"/>
  <sheetViews>
    <sheetView topLeftCell="Y1" workbookViewId="0">
      <selection activeCell="AG10" sqref="AG10"/>
    </sheetView>
  </sheetViews>
  <sheetFormatPr baseColWidth="10" defaultRowHeight="15" x14ac:dyDescent="0.25"/>
  <cols>
    <col min="1" max="1" width="2.7109375" style="66" customWidth="1"/>
    <col min="2" max="2" width="3.85546875" style="66" hidden="1" customWidth="1"/>
    <col min="3" max="3" width="4.7109375" style="66" customWidth="1"/>
    <col min="4" max="4" width="40.140625" style="66" bestFit="1" customWidth="1"/>
    <col min="5" max="5" width="33.42578125" style="66" customWidth="1"/>
    <col min="6" max="6" width="6.5703125" style="66" hidden="1" customWidth="1"/>
    <col min="7" max="7" width="10" style="66" hidden="1" customWidth="1"/>
    <col min="8" max="8" width="12.140625" style="66" customWidth="1"/>
    <col min="9" max="9" width="6.85546875" style="66" bestFit="1" customWidth="1"/>
    <col min="10" max="10" width="11.5703125" style="66" customWidth="1"/>
    <col min="11" max="11" width="8.7109375" style="66" hidden="1" customWidth="1"/>
    <col min="12" max="12" width="13.140625" style="66" hidden="1" customWidth="1"/>
    <col min="13" max="15" width="11" style="66" hidden="1" customWidth="1"/>
    <col min="16" max="17" width="13.140625" style="66" hidden="1" customWidth="1"/>
    <col min="18" max="18" width="10.5703125" style="66" hidden="1" customWidth="1"/>
    <col min="19" max="19" width="10.42578125" style="66" hidden="1" customWidth="1"/>
    <col min="20" max="20" width="13.140625" style="66" hidden="1" customWidth="1"/>
    <col min="21" max="21" width="11.5703125" style="66" hidden="1" customWidth="1"/>
    <col min="22" max="22" width="7.7109375" style="66" hidden="1" customWidth="1"/>
    <col min="23" max="23" width="9.28515625" style="66" customWidth="1"/>
    <col min="24" max="24" width="12.140625" style="66" customWidth="1"/>
    <col min="25" max="25" width="8.42578125" style="66" customWidth="1"/>
    <col min="26" max="26" width="11.5703125" style="66" bestFit="1" customWidth="1"/>
    <col min="27" max="27" width="12" style="66" customWidth="1"/>
    <col min="28" max="28" width="50.140625" style="66" customWidth="1"/>
    <col min="29" max="16384" width="11.42578125" style="66"/>
  </cols>
  <sheetData>
    <row r="3" spans="1:29" ht="18" customHeight="1" x14ac:dyDescent="0.25">
      <c r="A3" s="66" t="s">
        <v>68</v>
      </c>
      <c r="C3" s="67" t="s">
        <v>0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</row>
    <row r="4" spans="1:29" ht="18" customHeight="1" x14ac:dyDescent="0.25">
      <c r="C4" s="69" t="str">
        <f>[1]REGIDORES!B4</f>
        <v>SUELDOS  DEL 16  AL 31  DE JULIO  DEL 2015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</row>
    <row r="5" spans="1:29" ht="18" customHeight="1" x14ac:dyDescent="0.25">
      <c r="C5" s="69" t="s">
        <v>69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</row>
    <row r="6" spans="1:29" x14ac:dyDescent="0.25">
      <c r="C6" s="71"/>
      <c r="D6" s="71"/>
      <c r="E6" s="71"/>
      <c r="F6" s="72" t="s">
        <v>3</v>
      </c>
      <c r="G6" s="72" t="s">
        <v>4</v>
      </c>
      <c r="H6" s="73" t="s">
        <v>5</v>
      </c>
      <c r="I6" s="74"/>
      <c r="J6" s="75"/>
      <c r="K6" s="76"/>
      <c r="L6" s="72" t="s">
        <v>6</v>
      </c>
      <c r="M6" s="77"/>
      <c r="N6" s="73" t="s">
        <v>7</v>
      </c>
      <c r="O6" s="74"/>
      <c r="P6" s="74"/>
      <c r="Q6" s="74"/>
      <c r="R6" s="74"/>
      <c r="S6" s="75"/>
      <c r="T6" s="72" t="s">
        <v>8</v>
      </c>
      <c r="U6" s="72" t="s">
        <v>9</v>
      </c>
      <c r="V6" s="76"/>
      <c r="W6" s="72" t="s">
        <v>10</v>
      </c>
      <c r="X6" s="73" t="s">
        <v>11</v>
      </c>
      <c r="Y6" s="74"/>
      <c r="Z6" s="75"/>
      <c r="AA6" s="72" t="s">
        <v>12</v>
      </c>
      <c r="AB6" s="78"/>
    </row>
    <row r="7" spans="1:29" x14ac:dyDescent="0.25">
      <c r="C7" s="79" t="s">
        <v>13</v>
      </c>
      <c r="D7" s="79"/>
      <c r="E7" s="79"/>
      <c r="F7" s="80" t="s">
        <v>14</v>
      </c>
      <c r="G7" s="79" t="s">
        <v>15</v>
      </c>
      <c r="H7" s="72" t="s">
        <v>4</v>
      </c>
      <c r="I7" s="72" t="s">
        <v>16</v>
      </c>
      <c r="J7" s="72" t="s">
        <v>17</v>
      </c>
      <c r="K7" s="76"/>
      <c r="L7" s="79" t="s">
        <v>18</v>
      </c>
      <c r="M7" s="77" t="s">
        <v>19</v>
      </c>
      <c r="N7" s="77" t="s">
        <v>20</v>
      </c>
      <c r="O7" s="77" t="s">
        <v>21</v>
      </c>
      <c r="P7" s="77" t="s">
        <v>22</v>
      </c>
      <c r="Q7" s="77" t="s">
        <v>23</v>
      </c>
      <c r="R7" s="77" t="s">
        <v>24</v>
      </c>
      <c r="S7" s="77" t="s">
        <v>9</v>
      </c>
      <c r="T7" s="79" t="s">
        <v>25</v>
      </c>
      <c r="U7" s="79" t="s">
        <v>26</v>
      </c>
      <c r="V7" s="76"/>
      <c r="W7" s="79" t="s">
        <v>27</v>
      </c>
      <c r="X7" s="72" t="s">
        <v>28</v>
      </c>
      <c r="Y7" s="72" t="s">
        <v>29</v>
      </c>
      <c r="Z7" s="72" t="s">
        <v>30</v>
      </c>
      <c r="AA7" s="79" t="s">
        <v>31</v>
      </c>
      <c r="AB7" s="81" t="s">
        <v>32</v>
      </c>
    </row>
    <row r="8" spans="1:29" x14ac:dyDescent="0.25">
      <c r="C8" s="82"/>
      <c r="D8" s="83"/>
      <c r="E8" s="83" t="s">
        <v>33</v>
      </c>
      <c r="F8" s="79"/>
      <c r="G8" s="79"/>
      <c r="H8" s="79" t="s">
        <v>34</v>
      </c>
      <c r="I8" s="79" t="s">
        <v>35</v>
      </c>
      <c r="J8" s="79" t="s">
        <v>36</v>
      </c>
      <c r="K8" s="76"/>
      <c r="L8" s="79" t="s">
        <v>37</v>
      </c>
      <c r="M8" s="72" t="s">
        <v>38</v>
      </c>
      <c r="N8" s="72" t="s">
        <v>39</v>
      </c>
      <c r="O8" s="72" t="s">
        <v>40</v>
      </c>
      <c r="P8" s="72" t="s">
        <v>40</v>
      </c>
      <c r="Q8" s="72" t="s">
        <v>41</v>
      </c>
      <c r="R8" s="72" t="s">
        <v>42</v>
      </c>
      <c r="S8" s="72" t="s">
        <v>43</v>
      </c>
      <c r="T8" s="79" t="s">
        <v>44</v>
      </c>
      <c r="U8" s="84" t="s">
        <v>45</v>
      </c>
      <c r="V8" s="85"/>
      <c r="W8" s="79" t="s">
        <v>46</v>
      </c>
      <c r="X8" s="79"/>
      <c r="Y8" s="79"/>
      <c r="Z8" s="79" t="s">
        <v>47</v>
      </c>
      <c r="AA8" s="79" t="s">
        <v>48</v>
      </c>
      <c r="AB8" s="86"/>
    </row>
    <row r="9" spans="1:29" x14ac:dyDescent="0.25">
      <c r="C9" s="79"/>
      <c r="D9" s="87" t="s">
        <v>70</v>
      </c>
      <c r="E9" s="87" t="s">
        <v>50</v>
      </c>
      <c r="F9" s="77"/>
      <c r="G9" s="77"/>
      <c r="H9" s="77"/>
      <c r="I9" s="77"/>
      <c r="J9" s="77"/>
      <c r="K9" s="88"/>
      <c r="L9" s="77"/>
      <c r="M9" s="77"/>
      <c r="N9" s="77"/>
      <c r="O9" s="77"/>
      <c r="P9" s="77"/>
      <c r="Q9" s="77"/>
      <c r="R9" s="77"/>
      <c r="S9" s="77"/>
      <c r="T9" s="77"/>
      <c r="U9" s="88"/>
      <c r="V9" s="88"/>
      <c r="W9" s="77"/>
      <c r="X9" s="77"/>
      <c r="Y9" s="77"/>
      <c r="Z9" s="77"/>
      <c r="AA9" s="77"/>
      <c r="AB9" s="89"/>
    </row>
    <row r="10" spans="1:29" x14ac:dyDescent="0.25">
      <c r="C10" s="90"/>
      <c r="D10" s="91" t="s">
        <v>71</v>
      </c>
      <c r="E10" s="91"/>
      <c r="F10" s="90"/>
      <c r="G10" s="90"/>
      <c r="H10" s="90"/>
      <c r="I10" s="90"/>
      <c r="J10" s="90"/>
      <c r="K10" s="92"/>
      <c r="L10" s="90"/>
      <c r="M10" s="90"/>
      <c r="N10" s="90"/>
      <c r="O10" s="90"/>
      <c r="P10" s="90"/>
      <c r="Q10" s="90"/>
      <c r="R10" s="90"/>
      <c r="S10" s="90"/>
      <c r="T10" s="90"/>
      <c r="U10" s="92"/>
      <c r="V10" s="92"/>
      <c r="W10" s="90"/>
      <c r="X10" s="90"/>
      <c r="Y10" s="90"/>
      <c r="Z10" s="90"/>
      <c r="AA10" s="90"/>
      <c r="AB10" s="93"/>
    </row>
    <row r="11" spans="1:29" ht="24.95" customHeight="1" x14ac:dyDescent="0.25">
      <c r="C11" s="94">
        <v>1</v>
      </c>
      <c r="D11" s="95" t="s">
        <v>72</v>
      </c>
      <c r="E11" s="96" t="s">
        <v>73</v>
      </c>
      <c r="F11" s="97"/>
      <c r="G11" s="98"/>
      <c r="H11" s="99">
        <v>18645.48</v>
      </c>
      <c r="I11" s="100">
        <v>0</v>
      </c>
      <c r="J11" s="99">
        <f t="shared" ref="J11:J16" si="0">SUM(H11:I11)</f>
        <v>18645.48</v>
      </c>
      <c r="K11" s="101"/>
      <c r="L11" s="99">
        <v>0</v>
      </c>
      <c r="M11" s="99">
        <f t="shared" ref="M11:M16" si="1">H11+L11</f>
        <v>18645.48</v>
      </c>
      <c r="N11" s="99">
        <f t="shared" ref="N11:N16" si="2">VLOOKUP(M11,Tarifa1,1)</f>
        <v>16368.42</v>
      </c>
      <c r="O11" s="99">
        <f t="shared" ref="O11:O16" si="3">M11-N11</f>
        <v>2277.0599999999995</v>
      </c>
      <c r="P11" s="102">
        <f t="shared" ref="P11:P16" si="4">VLOOKUP(M11,Tarifa1,3)</f>
        <v>0.3</v>
      </c>
      <c r="Q11" s="99">
        <f t="shared" ref="Q11:Q16" si="5">O11*P11</f>
        <v>683.11799999999982</v>
      </c>
      <c r="R11" s="99">
        <f t="shared" ref="R11:R16" si="6">VLOOKUP(M11,Tarifa1,2)</f>
        <v>3070.9749999999999</v>
      </c>
      <c r="S11" s="99">
        <f t="shared" ref="S11:S16" si="7">Q11+R11</f>
        <v>3754.0929999999998</v>
      </c>
      <c r="T11" s="99">
        <f t="shared" ref="T11:T16" si="8">VLOOKUP(M11,Credito1,2)</f>
        <v>0</v>
      </c>
      <c r="U11" s="99">
        <f t="shared" ref="U11:U16" si="9">S11-T11</f>
        <v>3754.0929999999998</v>
      </c>
      <c r="V11" s="103"/>
      <c r="W11" s="99">
        <f>-IF(U11&gt;0,0,U11)</f>
        <v>0</v>
      </c>
      <c r="X11" s="104">
        <v>3754.09</v>
      </c>
      <c r="Y11" s="105">
        <v>0</v>
      </c>
      <c r="Z11" s="99">
        <f t="shared" ref="Z11:Z16" si="10">SUM(X11:Y11)</f>
        <v>3754.09</v>
      </c>
      <c r="AA11" s="106">
        <f>J11+W11-Z11</f>
        <v>14891.39</v>
      </c>
      <c r="AB11" s="107"/>
    </row>
    <row r="12" spans="1:29" ht="24.95" customHeight="1" x14ac:dyDescent="0.25">
      <c r="C12" s="94">
        <v>2</v>
      </c>
      <c r="D12" s="95" t="s">
        <v>74</v>
      </c>
      <c r="E12" s="95" t="s">
        <v>75</v>
      </c>
      <c r="F12" s="97"/>
      <c r="G12" s="98"/>
      <c r="H12" s="99">
        <v>5948.8</v>
      </c>
      <c r="I12" s="100">
        <v>0</v>
      </c>
      <c r="J12" s="99">
        <f t="shared" si="0"/>
        <v>5948.8</v>
      </c>
      <c r="K12" s="101"/>
      <c r="L12" s="99">
        <v>0</v>
      </c>
      <c r="M12" s="99">
        <f t="shared" si="1"/>
        <v>5948.8</v>
      </c>
      <c r="N12" s="99">
        <f t="shared" si="2"/>
        <v>5149.18</v>
      </c>
      <c r="O12" s="99">
        <f t="shared" si="3"/>
        <v>799.61999999999989</v>
      </c>
      <c r="P12" s="102">
        <f t="shared" si="4"/>
        <v>0.21360000000000001</v>
      </c>
      <c r="Q12" s="99">
        <f t="shared" si="5"/>
        <v>170.79883199999998</v>
      </c>
      <c r="R12" s="99">
        <f t="shared" si="6"/>
        <v>545.30999999999995</v>
      </c>
      <c r="S12" s="99">
        <f t="shared" si="7"/>
        <v>716.10883199999989</v>
      </c>
      <c r="T12" s="99">
        <f t="shared" si="8"/>
        <v>0</v>
      </c>
      <c r="U12" s="99">
        <f t="shared" si="9"/>
        <v>716.10883199999989</v>
      </c>
      <c r="V12" s="103"/>
      <c r="W12" s="99">
        <f>-IF(U12&gt;0,0,U12)</f>
        <v>0</v>
      </c>
      <c r="X12" s="104">
        <f>IF(U12&lt;0,0,U12)</f>
        <v>716.10883199999989</v>
      </c>
      <c r="Y12" s="105">
        <v>0</v>
      </c>
      <c r="Z12" s="99">
        <f t="shared" si="10"/>
        <v>716.10883199999989</v>
      </c>
      <c r="AA12" s="106">
        <f t="shared" ref="AA12:AA34" si="11">J12+W12-Z12</f>
        <v>5232.6911680000003</v>
      </c>
      <c r="AB12" s="107"/>
    </row>
    <row r="13" spans="1:29" ht="24.95" customHeight="1" x14ac:dyDescent="0.25">
      <c r="C13" s="94">
        <v>3</v>
      </c>
      <c r="D13" s="95" t="s">
        <v>76</v>
      </c>
      <c r="E13" s="95" t="s">
        <v>77</v>
      </c>
      <c r="F13" s="97"/>
      <c r="G13" s="98"/>
      <c r="H13" s="99">
        <v>2974.4</v>
      </c>
      <c r="I13" s="100">
        <v>0</v>
      </c>
      <c r="J13" s="99">
        <f t="shared" si="0"/>
        <v>2974.4</v>
      </c>
      <c r="K13" s="101"/>
      <c r="L13" s="99">
        <v>0</v>
      </c>
      <c r="M13" s="99">
        <f t="shared" si="1"/>
        <v>2974.4</v>
      </c>
      <c r="N13" s="99">
        <f t="shared" si="2"/>
        <v>2105.21</v>
      </c>
      <c r="O13" s="99">
        <f t="shared" si="3"/>
        <v>869.19</v>
      </c>
      <c r="P13" s="102">
        <f t="shared" si="4"/>
        <v>0.10879999999999999</v>
      </c>
      <c r="Q13" s="99">
        <f t="shared" si="5"/>
        <v>94.567871999999994</v>
      </c>
      <c r="R13" s="99">
        <f t="shared" si="6"/>
        <v>123.61499999999999</v>
      </c>
      <c r="S13" s="99">
        <f t="shared" si="7"/>
        <v>218.18287199999997</v>
      </c>
      <c r="T13" s="99">
        <f t="shared" si="8"/>
        <v>147.315</v>
      </c>
      <c r="U13" s="99">
        <f t="shared" si="9"/>
        <v>70.867871999999977</v>
      </c>
      <c r="V13" s="103"/>
      <c r="W13" s="99">
        <f>-IF(U13&gt;0,0,U13)</f>
        <v>0</v>
      </c>
      <c r="X13" s="104">
        <f>IF(U13&lt;0,0,U13)</f>
        <v>70.867871999999977</v>
      </c>
      <c r="Y13" s="105">
        <v>0</v>
      </c>
      <c r="Z13" s="99">
        <f t="shared" si="10"/>
        <v>70.867871999999977</v>
      </c>
      <c r="AA13" s="106">
        <f t="shared" si="11"/>
        <v>2903.5321280000003</v>
      </c>
      <c r="AB13" s="107"/>
    </row>
    <row r="14" spans="1:29" ht="24.95" customHeight="1" x14ac:dyDescent="0.25">
      <c r="C14" s="94">
        <v>4</v>
      </c>
      <c r="D14" s="37" t="s">
        <v>78</v>
      </c>
      <c r="E14" s="37" t="s">
        <v>77</v>
      </c>
      <c r="F14" s="38"/>
      <c r="G14" s="39"/>
      <c r="H14" s="40">
        <v>2381.6</v>
      </c>
      <c r="I14" s="41">
        <v>0</v>
      </c>
      <c r="J14" s="42">
        <f>SUM(H14:I14)</f>
        <v>2381.6</v>
      </c>
      <c r="K14" s="43"/>
      <c r="L14" s="44">
        <v>0</v>
      </c>
      <c r="M14" s="44">
        <f t="shared" si="1"/>
        <v>2381.6</v>
      </c>
      <c r="N14" s="44">
        <f t="shared" si="2"/>
        <v>2105.21</v>
      </c>
      <c r="O14" s="44">
        <f t="shared" si="3"/>
        <v>276.38999999999987</v>
      </c>
      <c r="P14" s="45">
        <f t="shared" si="4"/>
        <v>0.10879999999999999</v>
      </c>
      <c r="Q14" s="44">
        <f t="shared" si="5"/>
        <v>30.071231999999984</v>
      </c>
      <c r="R14" s="44">
        <f t="shared" si="6"/>
        <v>123.61499999999999</v>
      </c>
      <c r="S14" s="44">
        <f t="shared" si="7"/>
        <v>153.68623199999999</v>
      </c>
      <c r="T14" s="44">
        <f t="shared" si="8"/>
        <v>162.435</v>
      </c>
      <c r="U14" s="44">
        <f t="shared" si="9"/>
        <v>-8.7487680000000125</v>
      </c>
      <c r="V14" s="46"/>
      <c r="W14" s="42">
        <f>-IF(U14&gt;0,0,U14)</f>
        <v>8.7487680000000125</v>
      </c>
      <c r="X14" s="47">
        <f>IF(U14&lt;0,0,U14)</f>
        <v>0</v>
      </c>
      <c r="Y14" s="48">
        <v>0</v>
      </c>
      <c r="Z14" s="42">
        <f t="shared" si="10"/>
        <v>0</v>
      </c>
      <c r="AA14" s="49">
        <f>J14+W14-Z14</f>
        <v>2390.3487679999998</v>
      </c>
      <c r="AB14" s="107"/>
    </row>
    <row r="15" spans="1:29" ht="24.95" customHeight="1" x14ac:dyDescent="0.25">
      <c r="C15" s="94">
        <v>5</v>
      </c>
      <c r="D15" s="95" t="s">
        <v>79</v>
      </c>
      <c r="E15" s="95" t="s">
        <v>80</v>
      </c>
      <c r="F15" s="97"/>
      <c r="G15" s="98"/>
      <c r="H15" s="99">
        <v>1596.4</v>
      </c>
      <c r="I15" s="100">
        <v>0</v>
      </c>
      <c r="J15" s="99">
        <f t="shared" si="0"/>
        <v>1596.4</v>
      </c>
      <c r="K15" s="101"/>
      <c r="L15" s="99">
        <v>0</v>
      </c>
      <c r="M15" s="99">
        <f t="shared" si="1"/>
        <v>1596.4</v>
      </c>
      <c r="N15" s="99">
        <f t="shared" si="2"/>
        <v>248.04</v>
      </c>
      <c r="O15" s="99">
        <f t="shared" si="3"/>
        <v>1348.3600000000001</v>
      </c>
      <c r="P15" s="102">
        <f t="shared" si="4"/>
        <v>6.4000000000000001E-2</v>
      </c>
      <c r="Q15" s="99">
        <f t="shared" si="5"/>
        <v>86.295040000000014</v>
      </c>
      <c r="R15" s="99">
        <f t="shared" si="6"/>
        <v>4.76</v>
      </c>
      <c r="S15" s="99">
        <f t="shared" si="7"/>
        <v>91.05504000000002</v>
      </c>
      <c r="T15" s="99">
        <f t="shared" si="8"/>
        <v>203.31</v>
      </c>
      <c r="U15" s="99">
        <f t="shared" si="9"/>
        <v>-112.25495999999998</v>
      </c>
      <c r="V15" s="103"/>
      <c r="W15" s="99">
        <v>112.25</v>
      </c>
      <c r="X15" s="104">
        <v>0</v>
      </c>
      <c r="Y15" s="105">
        <v>0</v>
      </c>
      <c r="Z15" s="99">
        <f t="shared" si="10"/>
        <v>0</v>
      </c>
      <c r="AA15" s="106">
        <f t="shared" si="11"/>
        <v>1708.65</v>
      </c>
      <c r="AB15" s="107"/>
      <c r="AC15" s="108"/>
    </row>
    <row r="16" spans="1:29" ht="24.95" customHeight="1" x14ac:dyDescent="0.25">
      <c r="C16" s="94">
        <v>6</v>
      </c>
      <c r="D16" s="95" t="s">
        <v>81</v>
      </c>
      <c r="E16" s="95" t="s">
        <v>82</v>
      </c>
      <c r="F16" s="97"/>
      <c r="G16" s="98"/>
      <c r="H16" s="99">
        <v>1488.24</v>
      </c>
      <c r="I16" s="100">
        <v>0</v>
      </c>
      <c r="J16" s="99">
        <f t="shared" si="0"/>
        <v>1488.24</v>
      </c>
      <c r="K16" s="101"/>
      <c r="L16" s="99">
        <v>0</v>
      </c>
      <c r="M16" s="99">
        <f t="shared" si="1"/>
        <v>1488.24</v>
      </c>
      <c r="N16" s="99">
        <f t="shared" si="2"/>
        <v>248.04</v>
      </c>
      <c r="O16" s="99">
        <f t="shared" si="3"/>
        <v>1240.2</v>
      </c>
      <c r="P16" s="102">
        <f t="shared" si="4"/>
        <v>6.4000000000000001E-2</v>
      </c>
      <c r="Q16" s="99">
        <f t="shared" si="5"/>
        <v>79.372799999999998</v>
      </c>
      <c r="R16" s="99">
        <f t="shared" si="6"/>
        <v>4.76</v>
      </c>
      <c r="S16" s="99">
        <f t="shared" si="7"/>
        <v>84.132800000000003</v>
      </c>
      <c r="T16" s="99">
        <f t="shared" si="8"/>
        <v>203.31</v>
      </c>
      <c r="U16" s="99">
        <f t="shared" si="9"/>
        <v>-119.1772</v>
      </c>
      <c r="V16" s="103"/>
      <c r="W16" s="99">
        <v>119.17</v>
      </c>
      <c r="X16" s="104">
        <f>IF(U16&lt;0,0,U16)</f>
        <v>0</v>
      </c>
      <c r="Y16" s="105">
        <v>0</v>
      </c>
      <c r="Z16" s="99">
        <f t="shared" si="10"/>
        <v>0</v>
      </c>
      <c r="AA16" s="106">
        <f t="shared" si="11"/>
        <v>1607.41</v>
      </c>
      <c r="AB16" s="107"/>
    </row>
    <row r="17" spans="3:28" ht="24.95" customHeight="1" x14ac:dyDescent="0.25">
      <c r="C17" s="94"/>
      <c r="D17" s="96" t="s">
        <v>83</v>
      </c>
      <c r="E17" s="95"/>
      <c r="F17" s="97"/>
      <c r="G17" s="98"/>
      <c r="H17" s="99"/>
      <c r="I17" s="100"/>
      <c r="J17" s="99"/>
      <c r="K17" s="101"/>
      <c r="L17" s="99"/>
      <c r="M17" s="99"/>
      <c r="N17" s="99"/>
      <c r="O17" s="99"/>
      <c r="P17" s="102"/>
      <c r="Q17" s="99"/>
      <c r="R17" s="99"/>
      <c r="S17" s="99"/>
      <c r="T17" s="99"/>
      <c r="U17" s="99"/>
      <c r="V17" s="103"/>
      <c r="W17" s="99"/>
      <c r="X17" s="104"/>
      <c r="Y17" s="105"/>
      <c r="Z17" s="99"/>
      <c r="AA17" s="106"/>
      <c r="AB17" s="107"/>
    </row>
    <row r="18" spans="3:28" ht="24.95" customHeight="1" x14ac:dyDescent="0.25">
      <c r="C18" s="94">
        <v>7</v>
      </c>
      <c r="D18" s="95" t="s">
        <v>84</v>
      </c>
      <c r="E18" s="96" t="s">
        <v>85</v>
      </c>
      <c r="F18" s="97"/>
      <c r="G18" s="98"/>
      <c r="H18" s="99">
        <v>8328.32</v>
      </c>
      <c r="I18" s="100">
        <v>0</v>
      </c>
      <c r="J18" s="99">
        <f>SUM(H18:I18)</f>
        <v>8328.32</v>
      </c>
      <c r="K18" s="101"/>
      <c r="L18" s="99">
        <v>0</v>
      </c>
      <c r="M18" s="99">
        <f>H18+L18</f>
        <v>8328.32</v>
      </c>
      <c r="N18" s="99">
        <f>VLOOKUP(M18,Tarifa1,1)</f>
        <v>5149.18</v>
      </c>
      <c r="O18" s="99">
        <f>M18-N18</f>
        <v>3179.1399999999994</v>
      </c>
      <c r="P18" s="102">
        <f>VLOOKUP(M18,Tarifa1,3)</f>
        <v>0.21360000000000001</v>
      </c>
      <c r="Q18" s="99">
        <f>O18*P18</f>
        <v>679.06430399999988</v>
      </c>
      <c r="R18" s="99">
        <f>VLOOKUP(M18,Tarifa1,2)</f>
        <v>545.30999999999995</v>
      </c>
      <c r="S18" s="99">
        <f>Q18+R18</f>
        <v>1224.3743039999999</v>
      </c>
      <c r="T18" s="99">
        <f>VLOOKUP(M18,Credito1,2)</f>
        <v>0</v>
      </c>
      <c r="U18" s="99">
        <f>S18-T18</f>
        <v>1224.3743039999999</v>
      </c>
      <c r="V18" s="103"/>
      <c r="W18" s="99">
        <f>-IF(U18&gt;0,0,U18)</f>
        <v>0</v>
      </c>
      <c r="X18" s="104">
        <f>IF(U18&lt;0,0,U18)</f>
        <v>1224.3743039999999</v>
      </c>
      <c r="Y18" s="105">
        <v>0</v>
      </c>
      <c r="Z18" s="99">
        <f>SUM(X18:Y18)</f>
        <v>1224.3743039999999</v>
      </c>
      <c r="AA18" s="106">
        <f t="shared" si="11"/>
        <v>7103.9456959999998</v>
      </c>
      <c r="AB18" s="107"/>
    </row>
    <row r="19" spans="3:28" ht="24.95" customHeight="1" x14ac:dyDescent="0.25">
      <c r="C19" s="94"/>
      <c r="D19" s="96" t="s">
        <v>86</v>
      </c>
      <c r="E19" s="95"/>
      <c r="F19" s="97"/>
      <c r="G19" s="98"/>
      <c r="H19" s="99"/>
      <c r="I19" s="100"/>
      <c r="J19" s="99"/>
      <c r="K19" s="101"/>
      <c r="L19" s="99"/>
      <c r="M19" s="99"/>
      <c r="N19" s="99"/>
      <c r="O19" s="99"/>
      <c r="P19" s="102"/>
      <c r="Q19" s="99"/>
      <c r="R19" s="99"/>
      <c r="S19" s="99"/>
      <c r="T19" s="99"/>
      <c r="U19" s="99"/>
      <c r="V19" s="103"/>
      <c r="W19" s="99"/>
      <c r="X19" s="104"/>
      <c r="Y19" s="105"/>
      <c r="Z19" s="99"/>
      <c r="AA19" s="106"/>
      <c r="AB19" s="107"/>
    </row>
    <row r="20" spans="3:28" ht="24.95" customHeight="1" x14ac:dyDescent="0.25">
      <c r="C20" s="94">
        <v>8</v>
      </c>
      <c r="D20" s="95" t="s">
        <v>87</v>
      </c>
      <c r="E20" s="95" t="s">
        <v>88</v>
      </c>
      <c r="F20" s="97"/>
      <c r="G20" s="98"/>
      <c r="H20" s="99">
        <v>5408</v>
      </c>
      <c r="I20" s="100">
        <v>0</v>
      </c>
      <c r="J20" s="99">
        <f>SUM(H20:I20)</f>
        <v>5408</v>
      </c>
      <c r="K20" s="101"/>
      <c r="L20" s="99">
        <v>0</v>
      </c>
      <c r="M20" s="99">
        <f>H20+L20</f>
        <v>5408</v>
      </c>
      <c r="N20" s="99">
        <f>VLOOKUP(M20,Tarifa1,1)</f>
        <v>5149.18</v>
      </c>
      <c r="O20" s="99">
        <f>M20-N20</f>
        <v>258.81999999999971</v>
      </c>
      <c r="P20" s="102">
        <f>VLOOKUP(M20,Tarifa1,3)</f>
        <v>0.21360000000000001</v>
      </c>
      <c r="Q20" s="99">
        <f>O20*P20</f>
        <v>55.283951999999942</v>
      </c>
      <c r="R20" s="99">
        <f>VLOOKUP(M20,Tarifa1,2)</f>
        <v>545.30999999999995</v>
      </c>
      <c r="S20" s="99">
        <f>Q20+R20</f>
        <v>600.59395199999994</v>
      </c>
      <c r="T20" s="99">
        <f>VLOOKUP(M20,Credito1,2)</f>
        <v>0</v>
      </c>
      <c r="U20" s="99">
        <f>S20-T20</f>
        <v>600.59395199999994</v>
      </c>
      <c r="V20" s="103"/>
      <c r="W20" s="99">
        <f>-IF(U20&gt;0,0,U20)</f>
        <v>0</v>
      </c>
      <c r="X20" s="104">
        <f>IF(U20&lt;0,0,U20)</f>
        <v>600.59395199999994</v>
      </c>
      <c r="Y20" s="105">
        <v>0</v>
      </c>
      <c r="Z20" s="99">
        <f>SUM(X20:Y20)</f>
        <v>600.59395199999994</v>
      </c>
      <c r="AA20" s="106">
        <f t="shared" si="11"/>
        <v>4807.4060479999998</v>
      </c>
      <c r="AB20" s="107"/>
    </row>
    <row r="21" spans="3:28" ht="24.95" customHeight="1" x14ac:dyDescent="0.25">
      <c r="C21" s="94"/>
      <c r="D21" s="96" t="s">
        <v>89</v>
      </c>
      <c r="E21" s="95"/>
      <c r="F21" s="97"/>
      <c r="G21" s="98"/>
      <c r="H21" s="99"/>
      <c r="I21" s="100"/>
      <c r="J21" s="99"/>
      <c r="K21" s="101"/>
      <c r="L21" s="99"/>
      <c r="M21" s="99"/>
      <c r="N21" s="99"/>
      <c r="O21" s="99"/>
      <c r="P21" s="102"/>
      <c r="Q21" s="99"/>
      <c r="R21" s="99"/>
      <c r="S21" s="99"/>
      <c r="T21" s="99"/>
      <c r="U21" s="99"/>
      <c r="V21" s="103"/>
      <c r="W21" s="99"/>
      <c r="X21" s="104"/>
      <c r="Y21" s="105"/>
      <c r="Z21" s="99"/>
      <c r="AA21" s="106"/>
      <c r="AB21" s="107"/>
    </row>
    <row r="22" spans="3:28" ht="24.95" customHeight="1" x14ac:dyDescent="0.25">
      <c r="C22" s="94">
        <v>9</v>
      </c>
      <c r="D22" s="95" t="s">
        <v>90</v>
      </c>
      <c r="E22" s="95" t="s">
        <v>91</v>
      </c>
      <c r="F22" s="97"/>
      <c r="G22" s="98"/>
      <c r="H22" s="99">
        <v>3637.92</v>
      </c>
      <c r="I22" s="100">
        <v>0</v>
      </c>
      <c r="J22" s="99">
        <f>SUM(H22:I22)</f>
        <v>3637.92</v>
      </c>
      <c r="K22" s="101"/>
      <c r="L22" s="99">
        <v>0</v>
      </c>
      <c r="M22" s="99">
        <f>H22+L22</f>
        <v>3637.92</v>
      </c>
      <c r="N22" s="99">
        <f>VLOOKUP(M22,Tarifa1,1)</f>
        <v>2105.21</v>
      </c>
      <c r="O22" s="99">
        <f>M22-N22</f>
        <v>1532.71</v>
      </c>
      <c r="P22" s="102">
        <f>VLOOKUP(M22,Tarifa1,3)</f>
        <v>0.10879999999999999</v>
      </c>
      <c r="Q22" s="99">
        <f>O22*P22</f>
        <v>166.758848</v>
      </c>
      <c r="R22" s="99">
        <f>VLOOKUP(M22,Tarifa1,2)</f>
        <v>123.61499999999999</v>
      </c>
      <c r="S22" s="99">
        <f>Q22+R22</f>
        <v>290.37384800000001</v>
      </c>
      <c r="T22" s="99">
        <f>VLOOKUP(M22,Credito1,2)</f>
        <v>108.80500000000001</v>
      </c>
      <c r="U22" s="99">
        <f>S22-T22</f>
        <v>181.568848</v>
      </c>
      <c r="V22" s="103"/>
      <c r="W22" s="99">
        <f>-IF(U22&gt;0,0,U22)</f>
        <v>0</v>
      </c>
      <c r="X22" s="104">
        <f>IF(U22&lt;0,0,U22)</f>
        <v>181.568848</v>
      </c>
      <c r="Y22" s="105">
        <v>0</v>
      </c>
      <c r="Z22" s="99">
        <f>SUM(X22:Y22)</f>
        <v>181.568848</v>
      </c>
      <c r="AA22" s="106">
        <f t="shared" si="11"/>
        <v>3456.3511520000002</v>
      </c>
      <c r="AB22" s="107"/>
    </row>
    <row r="23" spans="3:28" ht="24.95" customHeight="1" x14ac:dyDescent="0.25">
      <c r="C23" s="94">
        <v>10</v>
      </c>
      <c r="D23" s="95" t="s">
        <v>92</v>
      </c>
      <c r="E23" s="95" t="s">
        <v>93</v>
      </c>
      <c r="F23" s="97"/>
      <c r="G23" s="98"/>
      <c r="H23" s="99">
        <v>1799.72</v>
      </c>
      <c r="I23" s="100">
        <v>0</v>
      </c>
      <c r="J23" s="99">
        <f>SUM(H23:I23)</f>
        <v>1799.72</v>
      </c>
      <c r="K23" s="101"/>
      <c r="L23" s="99"/>
      <c r="M23" s="99"/>
      <c r="N23" s="99"/>
      <c r="O23" s="99"/>
      <c r="P23" s="102"/>
      <c r="Q23" s="99"/>
      <c r="R23" s="99"/>
      <c r="S23" s="99"/>
      <c r="T23" s="99"/>
      <c r="U23" s="99"/>
      <c r="V23" s="103"/>
      <c r="W23" s="99">
        <v>87.16</v>
      </c>
      <c r="X23" s="104">
        <f ca="1">D20-X23</f>
        <v>0</v>
      </c>
      <c r="Y23" s="105">
        <v>0</v>
      </c>
      <c r="Z23" s="99">
        <v>0</v>
      </c>
      <c r="AA23" s="106">
        <f t="shared" si="11"/>
        <v>1886.88</v>
      </c>
      <c r="AB23" s="107"/>
    </row>
    <row r="24" spans="3:28" ht="24.95" customHeight="1" x14ac:dyDescent="0.25">
      <c r="C24" s="94"/>
      <c r="D24" s="96" t="s">
        <v>94</v>
      </c>
      <c r="E24" s="95"/>
      <c r="F24" s="97"/>
      <c r="G24" s="98"/>
      <c r="H24" s="99"/>
      <c r="I24" s="100"/>
      <c r="J24" s="99"/>
      <c r="K24" s="101"/>
      <c r="L24" s="99"/>
      <c r="M24" s="99"/>
      <c r="N24" s="99"/>
      <c r="O24" s="99"/>
      <c r="P24" s="102"/>
      <c r="Q24" s="99"/>
      <c r="R24" s="99"/>
      <c r="S24" s="99"/>
      <c r="T24" s="99"/>
      <c r="U24" s="99"/>
      <c r="V24" s="103"/>
      <c r="W24" s="99"/>
      <c r="X24" s="104"/>
      <c r="Y24" s="105"/>
      <c r="Z24" s="99"/>
      <c r="AA24" s="106"/>
      <c r="AB24" s="107"/>
    </row>
    <row r="25" spans="3:28" ht="24.95" customHeight="1" x14ac:dyDescent="0.25">
      <c r="C25" s="94">
        <v>11</v>
      </c>
      <c r="D25" s="95" t="s">
        <v>95</v>
      </c>
      <c r="E25" s="95" t="s">
        <v>96</v>
      </c>
      <c r="F25" s="97"/>
      <c r="G25" s="98"/>
      <c r="H25" s="99">
        <v>1913.6</v>
      </c>
      <c r="I25" s="100">
        <v>0</v>
      </c>
      <c r="J25" s="99">
        <f>SUM(H25:I25)</f>
        <v>1913.6</v>
      </c>
      <c r="K25" s="101"/>
      <c r="L25" s="99">
        <v>0</v>
      </c>
      <c r="M25" s="99">
        <f>H25+L25</f>
        <v>1913.6</v>
      </c>
      <c r="N25" s="99">
        <f>VLOOKUP(M25,Tarifa1,1)</f>
        <v>248.04</v>
      </c>
      <c r="O25" s="99">
        <f>M25-N25</f>
        <v>1665.56</v>
      </c>
      <c r="P25" s="102">
        <f>VLOOKUP(M25,Tarifa1,3)</f>
        <v>6.4000000000000001E-2</v>
      </c>
      <c r="Q25" s="99">
        <f>O25*P25</f>
        <v>106.59584</v>
      </c>
      <c r="R25" s="99">
        <f>VLOOKUP(M25,Tarifa1,2)</f>
        <v>4.76</v>
      </c>
      <c r="S25" s="99">
        <f>Q25+R25</f>
        <v>111.35584</v>
      </c>
      <c r="T25" s="99">
        <f>VLOOKUP(M25,Credito1,2)</f>
        <v>191.23</v>
      </c>
      <c r="U25" s="99">
        <f>S25-T25</f>
        <v>-79.874159999999989</v>
      </c>
      <c r="V25" s="103"/>
      <c r="W25" s="99">
        <f>-IF(U25&gt;0,0,U25)</f>
        <v>79.874159999999989</v>
      </c>
      <c r="X25" s="104">
        <f>IF(U25&lt;0,0,U25)</f>
        <v>0</v>
      </c>
      <c r="Y25" s="105">
        <v>0</v>
      </c>
      <c r="Z25" s="99">
        <f>SUM(X25:Y25)</f>
        <v>0</v>
      </c>
      <c r="AA25" s="106">
        <f t="shared" si="11"/>
        <v>1993.47416</v>
      </c>
      <c r="AB25" s="107"/>
    </row>
    <row r="26" spans="3:28" ht="24.95" customHeight="1" x14ac:dyDescent="0.25">
      <c r="C26" s="94"/>
      <c r="D26" s="96" t="s">
        <v>97</v>
      </c>
      <c r="E26" s="95"/>
      <c r="F26" s="97"/>
      <c r="G26" s="98"/>
      <c r="H26" s="99"/>
      <c r="I26" s="100"/>
      <c r="J26" s="99"/>
      <c r="K26" s="101"/>
      <c r="L26" s="99"/>
      <c r="M26" s="99"/>
      <c r="N26" s="99"/>
      <c r="O26" s="99"/>
      <c r="P26" s="102"/>
      <c r="Q26" s="99"/>
      <c r="R26" s="99"/>
      <c r="S26" s="99"/>
      <c r="T26" s="99"/>
      <c r="U26" s="99"/>
      <c r="V26" s="103"/>
      <c r="W26" s="99"/>
      <c r="X26" s="104"/>
      <c r="Y26" s="105"/>
      <c r="Z26" s="99"/>
      <c r="AA26" s="106"/>
      <c r="AB26" s="107"/>
    </row>
    <row r="27" spans="3:28" ht="24.95" customHeight="1" x14ac:dyDescent="0.25">
      <c r="C27" s="94">
        <v>12</v>
      </c>
      <c r="D27" s="95" t="s">
        <v>98</v>
      </c>
      <c r="E27" s="95" t="s">
        <v>99</v>
      </c>
      <c r="F27" s="97"/>
      <c r="G27" s="98"/>
      <c r="H27" s="99">
        <v>3834.48</v>
      </c>
      <c r="I27" s="100">
        <v>0</v>
      </c>
      <c r="J27" s="99">
        <f>SUM(H27:I27)</f>
        <v>3834.48</v>
      </c>
      <c r="K27" s="101"/>
      <c r="L27" s="99"/>
      <c r="M27" s="99"/>
      <c r="N27" s="99"/>
      <c r="O27" s="99"/>
      <c r="P27" s="102"/>
      <c r="Q27" s="99"/>
      <c r="R27" s="99"/>
      <c r="S27" s="99"/>
      <c r="T27" s="99"/>
      <c r="U27" s="99"/>
      <c r="V27" s="103"/>
      <c r="W27" s="99">
        <f>-IF(U27&gt;0,0,U27)</f>
        <v>0</v>
      </c>
      <c r="X27" s="104">
        <v>186.91</v>
      </c>
      <c r="Y27" s="105">
        <v>0</v>
      </c>
      <c r="Z27" s="99">
        <v>186.91</v>
      </c>
      <c r="AA27" s="106">
        <f t="shared" si="11"/>
        <v>3647.57</v>
      </c>
      <c r="AB27" s="107"/>
    </row>
    <row r="28" spans="3:28" ht="24.95" customHeight="1" x14ac:dyDescent="0.25">
      <c r="C28" s="94"/>
      <c r="D28" s="96" t="s">
        <v>100</v>
      </c>
      <c r="E28" s="95"/>
      <c r="F28" s="97"/>
      <c r="G28" s="98"/>
      <c r="H28" s="99"/>
      <c r="I28" s="100"/>
      <c r="J28" s="99"/>
      <c r="K28" s="101"/>
      <c r="L28" s="99"/>
      <c r="M28" s="99"/>
      <c r="N28" s="99"/>
      <c r="O28" s="99"/>
      <c r="P28" s="102"/>
      <c r="Q28" s="99"/>
      <c r="R28" s="99"/>
      <c r="S28" s="99"/>
      <c r="T28" s="99"/>
      <c r="U28" s="99"/>
      <c r="V28" s="103"/>
      <c r="W28" s="99"/>
      <c r="X28" s="104"/>
      <c r="Y28" s="105"/>
      <c r="Z28" s="99"/>
      <c r="AA28" s="106"/>
      <c r="AB28" s="107"/>
    </row>
    <row r="29" spans="3:28" ht="24.95" customHeight="1" x14ac:dyDescent="0.25">
      <c r="C29" s="94">
        <v>13</v>
      </c>
      <c r="D29" s="95" t="s">
        <v>101</v>
      </c>
      <c r="E29" s="95" t="s">
        <v>102</v>
      </c>
      <c r="F29" s="97"/>
      <c r="G29" s="98"/>
      <c r="H29" s="99">
        <v>2704</v>
      </c>
      <c r="I29" s="100">
        <v>0</v>
      </c>
      <c r="J29" s="99">
        <f>SUM(H29:I29)</f>
        <v>2704</v>
      </c>
      <c r="K29" s="101"/>
      <c r="L29" s="99">
        <v>0</v>
      </c>
      <c r="M29" s="99">
        <f>H29+L29</f>
        <v>2704</v>
      </c>
      <c r="N29" s="99">
        <f>VLOOKUP(M29,Tarifa1,1)</f>
        <v>2105.21</v>
      </c>
      <c r="O29" s="99">
        <f>M29-N29</f>
        <v>598.79</v>
      </c>
      <c r="P29" s="102">
        <f>VLOOKUP(M29,Tarifa1,3)</f>
        <v>0.10879999999999999</v>
      </c>
      <c r="Q29" s="99">
        <f>O29*P29</f>
        <v>65.148351999999988</v>
      </c>
      <c r="R29" s="99">
        <f>VLOOKUP(M29,Tarifa1,2)</f>
        <v>123.61499999999999</v>
      </c>
      <c r="S29" s="99">
        <f>Q29+R29</f>
        <v>188.763352</v>
      </c>
      <c r="T29" s="99">
        <f>VLOOKUP(M29,Credito1,2)</f>
        <v>147.315</v>
      </c>
      <c r="U29" s="99">
        <f>S29-T29</f>
        <v>41.448352</v>
      </c>
      <c r="V29" s="103"/>
      <c r="W29" s="99">
        <f>-IF(U29&gt;0,0,U29)</f>
        <v>0</v>
      </c>
      <c r="X29" s="104">
        <f>IF(U29&lt;0,0,U29)</f>
        <v>41.448352</v>
      </c>
      <c r="Y29" s="105">
        <v>0</v>
      </c>
      <c r="Z29" s="99">
        <f>SUM(X29:Y29)</f>
        <v>41.448352</v>
      </c>
      <c r="AA29" s="106">
        <f t="shared" si="11"/>
        <v>2662.5516480000001</v>
      </c>
      <c r="AB29" s="107"/>
    </row>
    <row r="30" spans="3:28" ht="24.95" customHeight="1" x14ac:dyDescent="0.25">
      <c r="C30" s="94"/>
      <c r="D30" s="96" t="s">
        <v>103</v>
      </c>
      <c r="E30" s="95"/>
      <c r="F30" s="97"/>
      <c r="G30" s="98"/>
      <c r="H30" s="99"/>
      <c r="I30" s="100"/>
      <c r="J30" s="99"/>
      <c r="K30" s="101"/>
      <c r="L30" s="99"/>
      <c r="M30" s="99"/>
      <c r="N30" s="99"/>
      <c r="O30" s="99"/>
      <c r="P30" s="102"/>
      <c r="Q30" s="99"/>
      <c r="R30" s="99"/>
      <c r="S30" s="99"/>
      <c r="T30" s="99"/>
      <c r="U30" s="99"/>
      <c r="V30" s="103"/>
      <c r="W30" s="99"/>
      <c r="X30" s="104"/>
      <c r="Y30" s="105"/>
      <c r="Z30" s="99"/>
      <c r="AA30" s="106"/>
      <c r="AB30" s="107"/>
    </row>
    <row r="31" spans="3:28" ht="24.95" customHeight="1" x14ac:dyDescent="0.25">
      <c r="C31" s="94">
        <v>14</v>
      </c>
      <c r="D31" s="95" t="s">
        <v>104</v>
      </c>
      <c r="E31" s="95" t="s">
        <v>105</v>
      </c>
      <c r="F31" s="97"/>
      <c r="G31" s="98"/>
      <c r="H31" s="99">
        <v>3244.8</v>
      </c>
      <c r="I31" s="100">
        <v>0</v>
      </c>
      <c r="J31" s="99">
        <f>SUM(H31:I31)</f>
        <v>3244.8</v>
      </c>
      <c r="K31" s="101"/>
      <c r="L31" s="99">
        <v>0</v>
      </c>
      <c r="M31" s="99">
        <f>H31+L31</f>
        <v>3244.8</v>
      </c>
      <c r="N31" s="99">
        <f>VLOOKUP(M31,Tarifa1,1)</f>
        <v>2105.21</v>
      </c>
      <c r="O31" s="99">
        <f>M31-N31</f>
        <v>1139.5900000000001</v>
      </c>
      <c r="P31" s="102">
        <f>VLOOKUP(M31,Tarifa1,3)</f>
        <v>0.10879999999999999</v>
      </c>
      <c r="Q31" s="99">
        <f>O31*P31</f>
        <v>123.98739200000001</v>
      </c>
      <c r="R31" s="99">
        <f>VLOOKUP(M31,Tarifa1,2)</f>
        <v>123.61499999999999</v>
      </c>
      <c r="S31" s="99">
        <f>Q31+R31</f>
        <v>247.60239200000001</v>
      </c>
      <c r="T31" s="99">
        <f>VLOOKUP(M31,Credito1,2)</f>
        <v>126.77</v>
      </c>
      <c r="U31" s="99">
        <f>S31-T31</f>
        <v>120.83239200000001</v>
      </c>
      <c r="V31" s="103"/>
      <c r="W31" s="99">
        <f>-IF(U31&gt;0,0,U31)</f>
        <v>0</v>
      </c>
      <c r="X31" s="104">
        <f>IF(U31&lt;0,0,U31)</f>
        <v>120.83239200000001</v>
      </c>
      <c r="Y31" s="105">
        <v>0</v>
      </c>
      <c r="Z31" s="99">
        <f>SUM(X31:Y31)</f>
        <v>120.83239200000001</v>
      </c>
      <c r="AA31" s="106">
        <f t="shared" si="11"/>
        <v>3123.9676080000004</v>
      </c>
      <c r="AB31" s="107"/>
    </row>
    <row r="32" spans="3:28" ht="24.95" customHeight="1" x14ac:dyDescent="0.25">
      <c r="C32" s="94">
        <v>15</v>
      </c>
      <c r="D32" s="95" t="s">
        <v>106</v>
      </c>
      <c r="E32" s="95" t="s">
        <v>107</v>
      </c>
      <c r="F32" s="97"/>
      <c r="G32" s="98"/>
      <c r="H32" s="99">
        <v>2163.1999999999998</v>
      </c>
      <c r="I32" s="100">
        <v>0</v>
      </c>
      <c r="J32" s="99">
        <f>SUM(H32:I32)</f>
        <v>2163.1999999999998</v>
      </c>
      <c r="K32" s="101"/>
      <c r="L32" s="99"/>
      <c r="M32" s="99"/>
      <c r="N32" s="99"/>
      <c r="O32" s="99"/>
      <c r="P32" s="102"/>
      <c r="Q32" s="99"/>
      <c r="R32" s="99"/>
      <c r="S32" s="99"/>
      <c r="T32" s="99"/>
      <c r="U32" s="99"/>
      <c r="V32" s="103"/>
      <c r="W32" s="99">
        <v>61.3</v>
      </c>
      <c r="X32" s="104">
        <f>IF(U32&lt;0,0,U32)</f>
        <v>0</v>
      </c>
      <c r="Y32" s="105">
        <v>0</v>
      </c>
      <c r="Z32" s="99">
        <v>0</v>
      </c>
      <c r="AA32" s="106">
        <f t="shared" si="11"/>
        <v>2224.5</v>
      </c>
      <c r="AB32" s="107"/>
    </row>
    <row r="33" spans="3:32" ht="24.95" customHeight="1" x14ac:dyDescent="0.25">
      <c r="C33" s="94"/>
      <c r="D33" s="96" t="s">
        <v>108</v>
      </c>
      <c r="E33" s="95"/>
      <c r="F33" s="97"/>
      <c r="G33" s="98"/>
      <c r="H33" s="99"/>
      <c r="I33" s="100"/>
      <c r="J33" s="99"/>
      <c r="K33" s="101"/>
      <c r="L33" s="99"/>
      <c r="M33" s="99"/>
      <c r="N33" s="99"/>
      <c r="O33" s="99"/>
      <c r="P33" s="102"/>
      <c r="Q33" s="99"/>
      <c r="R33" s="99"/>
      <c r="S33" s="99"/>
      <c r="T33" s="99"/>
      <c r="U33" s="99"/>
      <c r="V33" s="103"/>
      <c r="W33" s="99"/>
      <c r="X33" s="104"/>
      <c r="Y33" s="105"/>
      <c r="Z33" s="99"/>
      <c r="AA33" s="106"/>
      <c r="AB33" s="107"/>
    </row>
    <row r="34" spans="3:32" ht="24.95" customHeight="1" x14ac:dyDescent="0.25">
      <c r="C34" s="94">
        <v>16</v>
      </c>
      <c r="D34" s="95" t="s">
        <v>109</v>
      </c>
      <c r="E34" s="95" t="s">
        <v>110</v>
      </c>
      <c r="F34" s="97"/>
      <c r="G34" s="98"/>
      <c r="H34" s="99">
        <v>3244.8</v>
      </c>
      <c r="I34" s="100">
        <v>0</v>
      </c>
      <c r="J34" s="99">
        <f>SUM(H34:I34)</f>
        <v>3244.8</v>
      </c>
      <c r="K34" s="101"/>
      <c r="L34" s="99"/>
      <c r="M34" s="99"/>
      <c r="N34" s="99"/>
      <c r="O34" s="99"/>
      <c r="P34" s="102"/>
      <c r="Q34" s="99"/>
      <c r="R34" s="99"/>
      <c r="S34" s="99"/>
      <c r="T34" s="99"/>
      <c r="U34" s="99"/>
      <c r="V34" s="103"/>
      <c r="W34" s="99">
        <v>0</v>
      </c>
      <c r="X34" s="104">
        <v>120.83</v>
      </c>
      <c r="Y34" s="105">
        <v>0</v>
      </c>
      <c r="Z34" s="99">
        <f>SUM(X34:Y34)</f>
        <v>120.83</v>
      </c>
      <c r="AA34" s="106">
        <f t="shared" si="11"/>
        <v>3123.9700000000003</v>
      </c>
      <c r="AB34" s="107"/>
    </row>
    <row r="35" spans="3:32" ht="24.95" customHeight="1" x14ac:dyDescent="0.25">
      <c r="C35" s="94"/>
      <c r="D35" s="95"/>
      <c r="E35" s="95"/>
      <c r="F35" s="97"/>
      <c r="G35" s="98"/>
      <c r="H35" s="99"/>
      <c r="I35" s="100"/>
      <c r="J35" s="99"/>
      <c r="K35" s="101"/>
      <c r="L35" s="99"/>
      <c r="M35" s="99"/>
      <c r="N35" s="99"/>
      <c r="O35" s="99"/>
      <c r="P35" s="102"/>
      <c r="Q35" s="99"/>
      <c r="R35" s="99"/>
      <c r="S35" s="99"/>
      <c r="T35" s="99"/>
      <c r="U35" s="99"/>
      <c r="V35" s="103"/>
      <c r="W35" s="99"/>
      <c r="X35" s="104"/>
      <c r="Y35" s="105"/>
      <c r="Z35" s="99"/>
      <c r="AA35" s="106"/>
      <c r="AB35" s="107"/>
    </row>
    <row r="36" spans="3:32" ht="24.95" customHeight="1" x14ac:dyDescent="0.25">
      <c r="C36" s="109"/>
      <c r="D36" s="110"/>
      <c r="E36" s="110"/>
      <c r="F36" s="111"/>
      <c r="G36" s="112"/>
      <c r="H36" s="113">
        <f>SUM(H11:H35)</f>
        <v>69313.760000000009</v>
      </c>
      <c r="I36" s="114"/>
      <c r="J36" s="113">
        <f>SUM(J10:J35)</f>
        <v>69313.760000000009</v>
      </c>
      <c r="K36" s="115"/>
      <c r="L36" s="113"/>
      <c r="M36" s="113"/>
      <c r="N36" s="113"/>
      <c r="O36" s="113"/>
      <c r="P36" s="116"/>
      <c r="Q36" s="113"/>
      <c r="R36" s="113"/>
      <c r="S36" s="113"/>
      <c r="T36" s="113"/>
      <c r="U36" s="113"/>
      <c r="V36" s="117"/>
      <c r="W36" s="113">
        <f>SUM(W11:W34)</f>
        <v>468.50292799999994</v>
      </c>
      <c r="X36" s="118">
        <f>X11+X12+X13+X18+X20+X22+X27+X29+X31+X34</f>
        <v>7017.6245520000002</v>
      </c>
      <c r="Y36" s="119"/>
      <c r="Z36" s="113">
        <f>SUM(Z11:Z34)</f>
        <v>7017.6245520000002</v>
      </c>
      <c r="AA36" s="120">
        <f>SUM(AA11:AA34)</f>
        <v>62764.638375999995</v>
      </c>
      <c r="AB36" s="121"/>
    </row>
    <row r="37" spans="3:32" ht="20.100000000000001" customHeight="1" x14ac:dyDescent="0.25">
      <c r="C37" s="67" t="s">
        <v>0</v>
      </c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</row>
    <row r="38" spans="3:32" ht="20.100000000000001" customHeight="1" x14ac:dyDescent="0.25">
      <c r="C38" s="69" t="str">
        <f>[1]REGIDORES!B4</f>
        <v>SUELDOS  DEL 16  AL 31  DE JULIO  DEL 2015</v>
      </c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</row>
    <row r="39" spans="3:32" ht="20.100000000000001" customHeight="1" x14ac:dyDescent="0.25">
      <c r="C39" s="69" t="s">
        <v>69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</row>
    <row r="40" spans="3:32" ht="18" customHeight="1" x14ac:dyDescent="0.25">
      <c r="C40" s="122"/>
      <c r="D40" s="122"/>
      <c r="E40" s="122"/>
      <c r="F40" s="72" t="s">
        <v>3</v>
      </c>
      <c r="G40" s="72" t="s">
        <v>4</v>
      </c>
      <c r="H40" s="73" t="s">
        <v>5</v>
      </c>
      <c r="I40" s="74"/>
      <c r="J40" s="75"/>
      <c r="K40" s="76"/>
      <c r="L40" s="72" t="s">
        <v>6</v>
      </c>
      <c r="M40" s="77"/>
      <c r="N40" s="73" t="s">
        <v>7</v>
      </c>
      <c r="O40" s="74"/>
      <c r="P40" s="74"/>
      <c r="Q40" s="74"/>
      <c r="R40" s="74"/>
      <c r="S40" s="75"/>
      <c r="T40" s="72" t="s">
        <v>8</v>
      </c>
      <c r="U40" s="72" t="s">
        <v>9</v>
      </c>
      <c r="V40" s="76"/>
      <c r="W40" s="72" t="s">
        <v>10</v>
      </c>
      <c r="X40" s="73" t="s">
        <v>11</v>
      </c>
      <c r="Y40" s="74"/>
      <c r="Z40" s="75"/>
      <c r="AA40" s="72" t="s">
        <v>12</v>
      </c>
      <c r="AB40" s="123"/>
    </row>
    <row r="41" spans="3:32" ht="18" customHeight="1" x14ac:dyDescent="0.25">
      <c r="C41" s="79" t="s">
        <v>13</v>
      </c>
      <c r="D41" s="79"/>
      <c r="E41" s="79"/>
      <c r="F41" s="80" t="s">
        <v>14</v>
      </c>
      <c r="G41" s="79" t="s">
        <v>15</v>
      </c>
      <c r="H41" s="72" t="s">
        <v>4</v>
      </c>
      <c r="I41" s="72" t="s">
        <v>16</v>
      </c>
      <c r="J41" s="72" t="s">
        <v>17</v>
      </c>
      <c r="K41" s="76"/>
      <c r="L41" s="79" t="s">
        <v>18</v>
      </c>
      <c r="M41" s="77" t="s">
        <v>19</v>
      </c>
      <c r="N41" s="77" t="s">
        <v>20</v>
      </c>
      <c r="O41" s="77" t="s">
        <v>21</v>
      </c>
      <c r="P41" s="77" t="s">
        <v>22</v>
      </c>
      <c r="Q41" s="77" t="s">
        <v>23</v>
      </c>
      <c r="R41" s="77" t="s">
        <v>24</v>
      </c>
      <c r="S41" s="77" t="s">
        <v>9</v>
      </c>
      <c r="T41" s="79" t="s">
        <v>25</v>
      </c>
      <c r="U41" s="79" t="s">
        <v>26</v>
      </c>
      <c r="V41" s="76"/>
      <c r="W41" s="79" t="s">
        <v>27</v>
      </c>
      <c r="X41" s="72" t="s">
        <v>28</v>
      </c>
      <c r="Y41" s="72" t="s">
        <v>29</v>
      </c>
      <c r="Z41" s="72" t="s">
        <v>30</v>
      </c>
      <c r="AA41" s="79" t="s">
        <v>31</v>
      </c>
      <c r="AB41" s="81" t="s">
        <v>32</v>
      </c>
    </row>
    <row r="42" spans="3:32" ht="18" customHeight="1" x14ac:dyDescent="0.25">
      <c r="C42" s="82"/>
      <c r="D42" s="124"/>
      <c r="E42" s="83" t="s">
        <v>33</v>
      </c>
      <c r="F42" s="79"/>
      <c r="G42" s="79"/>
      <c r="H42" s="79" t="s">
        <v>34</v>
      </c>
      <c r="I42" s="79" t="s">
        <v>35</v>
      </c>
      <c r="J42" s="79" t="s">
        <v>36</v>
      </c>
      <c r="K42" s="76"/>
      <c r="L42" s="79" t="s">
        <v>37</v>
      </c>
      <c r="M42" s="72" t="s">
        <v>38</v>
      </c>
      <c r="N42" s="72" t="s">
        <v>39</v>
      </c>
      <c r="O42" s="72" t="s">
        <v>40</v>
      </c>
      <c r="P42" s="72" t="s">
        <v>40</v>
      </c>
      <c r="Q42" s="72" t="s">
        <v>41</v>
      </c>
      <c r="R42" s="72" t="s">
        <v>42</v>
      </c>
      <c r="S42" s="72" t="s">
        <v>43</v>
      </c>
      <c r="T42" s="79" t="s">
        <v>44</v>
      </c>
      <c r="U42" s="84" t="s">
        <v>45</v>
      </c>
      <c r="V42" s="85"/>
      <c r="W42" s="79" t="s">
        <v>46</v>
      </c>
      <c r="X42" s="79"/>
      <c r="Y42" s="79"/>
      <c r="Z42" s="79" t="s">
        <v>47</v>
      </c>
      <c r="AA42" s="79" t="s">
        <v>48</v>
      </c>
      <c r="AB42" s="125"/>
    </row>
    <row r="43" spans="3:32" ht="18" customHeight="1" x14ac:dyDescent="0.25">
      <c r="C43" s="79"/>
      <c r="D43" s="126"/>
      <c r="E43" s="127" t="s">
        <v>111</v>
      </c>
      <c r="F43" s="79"/>
      <c r="G43" s="79"/>
      <c r="H43" s="79"/>
      <c r="I43" s="79"/>
      <c r="J43" s="79"/>
      <c r="K43" s="76"/>
      <c r="L43" s="79"/>
      <c r="M43" s="79"/>
      <c r="N43" s="79"/>
      <c r="O43" s="79"/>
      <c r="P43" s="79"/>
      <c r="Q43" s="79"/>
      <c r="R43" s="79"/>
      <c r="S43" s="79"/>
      <c r="T43" s="79"/>
      <c r="U43" s="76"/>
      <c r="V43" s="76"/>
      <c r="W43" s="79"/>
      <c r="X43" s="79"/>
      <c r="Y43" s="79"/>
      <c r="Z43" s="79"/>
      <c r="AA43" s="79"/>
      <c r="AB43" s="125"/>
    </row>
    <row r="44" spans="3:32" ht="24.95" customHeight="1" x14ac:dyDescent="0.25">
      <c r="C44" s="94">
        <v>17</v>
      </c>
      <c r="D44" s="95" t="s">
        <v>112</v>
      </c>
      <c r="E44" s="95" t="s">
        <v>113</v>
      </c>
      <c r="F44" s="97"/>
      <c r="G44" s="98"/>
      <c r="H44" s="99">
        <v>3785.6</v>
      </c>
      <c r="I44" s="100">
        <v>0</v>
      </c>
      <c r="J44" s="99">
        <f>SUM(H44:I44)</f>
        <v>3785.6</v>
      </c>
      <c r="K44" s="101"/>
      <c r="L44" s="99">
        <v>0</v>
      </c>
      <c r="M44" s="99">
        <f>H44+L44</f>
        <v>3785.6</v>
      </c>
      <c r="N44" s="99">
        <f>VLOOKUP(M44,Tarifa1,1)</f>
        <v>3699.7150000000001</v>
      </c>
      <c r="O44" s="99">
        <f>M44-N44</f>
        <v>85.884999999999764</v>
      </c>
      <c r="P44" s="102">
        <f>VLOOKUP(M44,Tarifa1,3)</f>
        <v>0.16</v>
      </c>
      <c r="Q44" s="99">
        <f>O44*P44</f>
        <v>13.741599999999963</v>
      </c>
      <c r="R44" s="99">
        <f>VLOOKUP(M44,Tarifa1,2)</f>
        <v>297.12</v>
      </c>
      <c r="S44" s="99">
        <f>Q44+R44</f>
        <v>310.86159999999995</v>
      </c>
      <c r="T44" s="99">
        <f>VLOOKUP(M44,Credito1,2)</f>
        <v>0</v>
      </c>
      <c r="U44" s="99">
        <f>S44-T44</f>
        <v>310.86159999999995</v>
      </c>
      <c r="V44" s="103"/>
      <c r="W44" s="99">
        <f>-IF(U44&gt;0,0,U44)</f>
        <v>0</v>
      </c>
      <c r="X44" s="104">
        <f>IF(U44&lt;0,0,U44)</f>
        <v>310.86159999999995</v>
      </c>
      <c r="Y44" s="105">
        <v>0</v>
      </c>
      <c r="Z44" s="99">
        <f>SUM(X44:Y44)</f>
        <v>310.86159999999995</v>
      </c>
      <c r="AA44" s="106">
        <f t="shared" ref="AA44:AA67" si="12">J44+W44-Z44</f>
        <v>3474.7384000000002</v>
      </c>
      <c r="AB44" s="107"/>
    </row>
    <row r="45" spans="3:32" ht="24.95" customHeight="1" x14ac:dyDescent="0.25">
      <c r="C45" s="94"/>
      <c r="D45" s="96" t="s">
        <v>114</v>
      </c>
      <c r="E45" s="95"/>
      <c r="F45" s="97"/>
      <c r="G45" s="98"/>
      <c r="H45" s="99"/>
      <c r="I45" s="100"/>
      <c r="J45" s="99"/>
      <c r="K45" s="101"/>
      <c r="L45" s="99"/>
      <c r="M45" s="99"/>
      <c r="N45" s="99"/>
      <c r="O45" s="99"/>
      <c r="P45" s="102"/>
      <c r="Q45" s="99"/>
      <c r="R45" s="99"/>
      <c r="S45" s="99"/>
      <c r="T45" s="99"/>
      <c r="U45" s="99"/>
      <c r="V45" s="103"/>
      <c r="W45" s="99"/>
      <c r="X45" s="104"/>
      <c r="Y45" s="105"/>
      <c r="Z45" s="99"/>
      <c r="AA45" s="106"/>
      <c r="AB45" s="107"/>
    </row>
    <row r="46" spans="3:32" ht="24.95" customHeight="1" x14ac:dyDescent="0.25">
      <c r="C46" s="94">
        <v>18</v>
      </c>
      <c r="D46" s="95" t="s">
        <v>115</v>
      </c>
      <c r="E46" s="96" t="s">
        <v>116</v>
      </c>
      <c r="F46" s="97"/>
      <c r="G46" s="98"/>
      <c r="H46" s="99">
        <v>14703.8</v>
      </c>
      <c r="I46" s="100">
        <v>0</v>
      </c>
      <c r="J46" s="99">
        <f>SUM(H46:I46)</f>
        <v>14703.8</v>
      </c>
      <c r="K46" s="101"/>
      <c r="L46" s="99">
        <v>0</v>
      </c>
      <c r="M46" s="99">
        <f>H46+L46</f>
        <v>14703.8</v>
      </c>
      <c r="N46" s="99">
        <f>VLOOKUP(M46,Tarifa1,1)</f>
        <v>10385.15</v>
      </c>
      <c r="O46" s="99">
        <f>M46-N46</f>
        <v>4318.6499999999996</v>
      </c>
      <c r="P46" s="102">
        <f>VLOOKUP(M46,Tarifa1,3)</f>
        <v>0.23519999999999999</v>
      </c>
      <c r="Q46" s="99">
        <f>O46*P46</f>
        <v>1015.7464799999999</v>
      </c>
      <c r="R46" s="99">
        <f>VLOOKUP(M46,Tarifa1,2)</f>
        <v>1663.71</v>
      </c>
      <c r="S46" s="99">
        <f>Q46+R46</f>
        <v>2679.4564799999998</v>
      </c>
      <c r="T46" s="99">
        <f>VLOOKUP(M46,Credito1,2)</f>
        <v>0</v>
      </c>
      <c r="U46" s="99">
        <f>S46-T46</f>
        <v>2679.4564799999998</v>
      </c>
      <c r="V46" s="103"/>
      <c r="W46" s="99">
        <f>-IF(U46&gt;0,0,U46)</f>
        <v>0</v>
      </c>
      <c r="X46" s="104">
        <f>IF(U46&lt;0,0,U46)</f>
        <v>2679.4564799999998</v>
      </c>
      <c r="Y46" s="105">
        <v>0</v>
      </c>
      <c r="Z46" s="99">
        <f>SUM(X46:Y46)</f>
        <v>2679.4564799999998</v>
      </c>
      <c r="AA46" s="106">
        <f t="shared" si="12"/>
        <v>12024.343519999999</v>
      </c>
      <c r="AB46" s="107"/>
    </row>
    <row r="47" spans="3:32" ht="24.95" customHeight="1" x14ac:dyDescent="0.25">
      <c r="C47" s="94">
        <v>19</v>
      </c>
      <c r="D47" s="95" t="s">
        <v>117</v>
      </c>
      <c r="E47" s="95" t="s">
        <v>77</v>
      </c>
      <c r="F47" s="97"/>
      <c r="G47" s="98"/>
      <c r="H47" s="99">
        <v>3231.8</v>
      </c>
      <c r="I47" s="100">
        <v>0</v>
      </c>
      <c r="J47" s="99">
        <f>SUM(H47:I47)</f>
        <v>3231.8</v>
      </c>
      <c r="K47" s="101"/>
      <c r="L47" s="99">
        <v>0</v>
      </c>
      <c r="M47" s="99">
        <f>H47+L47</f>
        <v>3231.8</v>
      </c>
      <c r="N47" s="99">
        <f>VLOOKUP(M47,Tarifa1,1)</f>
        <v>2105.21</v>
      </c>
      <c r="O47" s="99">
        <f>M47-N47</f>
        <v>1126.5900000000001</v>
      </c>
      <c r="P47" s="102">
        <f>VLOOKUP(M47,Tarifa1,3)</f>
        <v>0.10879999999999999</v>
      </c>
      <c r="Q47" s="99">
        <f>O47*P47</f>
        <v>122.57299200000001</v>
      </c>
      <c r="R47" s="99">
        <f>VLOOKUP(M47,Tarifa1,2)</f>
        <v>123.61499999999999</v>
      </c>
      <c r="S47" s="99">
        <f>Q47+R47</f>
        <v>246.18799200000001</v>
      </c>
      <c r="T47" s="99">
        <f>VLOOKUP(M47,Credito1,2)</f>
        <v>126.77</v>
      </c>
      <c r="U47" s="99">
        <f>S47-T47</f>
        <v>119.41799200000001</v>
      </c>
      <c r="V47" s="103"/>
      <c r="W47" s="99">
        <f>-IF(U47&gt;0,0,U47)</f>
        <v>0</v>
      </c>
      <c r="X47" s="104">
        <f>IF(U47&lt;0,0,U47)</f>
        <v>119.41799200000001</v>
      </c>
      <c r="Y47" s="105">
        <v>0</v>
      </c>
      <c r="Z47" s="99">
        <f>SUM(X47:Y47)</f>
        <v>119.41799200000001</v>
      </c>
      <c r="AA47" s="106">
        <f t="shared" si="12"/>
        <v>3112.382008</v>
      </c>
      <c r="AB47" s="107"/>
    </row>
    <row r="48" spans="3:32" ht="24.95" customHeight="1" x14ac:dyDescent="0.25">
      <c r="C48" s="94">
        <v>20</v>
      </c>
      <c r="D48" s="95" t="s">
        <v>118</v>
      </c>
      <c r="E48" s="96" t="s">
        <v>119</v>
      </c>
      <c r="F48" s="97"/>
      <c r="G48" s="98"/>
      <c r="H48" s="99">
        <v>8148.4</v>
      </c>
      <c r="I48" s="100">
        <v>0</v>
      </c>
      <c r="J48" s="99">
        <f>SUM(H48:I48)</f>
        <v>8148.4</v>
      </c>
      <c r="K48" s="101"/>
      <c r="L48" s="99">
        <v>0</v>
      </c>
      <c r="M48" s="99">
        <f>H48+L48</f>
        <v>8148.4</v>
      </c>
      <c r="N48" s="99">
        <f>VLOOKUP(M48,Tarifa1,1)</f>
        <v>5149.18</v>
      </c>
      <c r="O48" s="99">
        <f>M48-N48</f>
        <v>2999.2199999999993</v>
      </c>
      <c r="P48" s="102">
        <f>VLOOKUP(M48,Tarifa1,3)</f>
        <v>0.21360000000000001</v>
      </c>
      <c r="Q48" s="99">
        <f>O48*P48</f>
        <v>640.63339199999984</v>
      </c>
      <c r="R48" s="99">
        <f>VLOOKUP(M48,Tarifa1,2)</f>
        <v>545.30999999999995</v>
      </c>
      <c r="S48" s="99">
        <f>Q48+R48</f>
        <v>1185.9433919999997</v>
      </c>
      <c r="T48" s="99">
        <f>VLOOKUP(M48,Credito1,2)</f>
        <v>0</v>
      </c>
      <c r="U48" s="99">
        <f>S48-T48</f>
        <v>1185.9433919999997</v>
      </c>
      <c r="V48" s="103"/>
      <c r="W48" s="99">
        <f>-IF(U48&gt;0,0,U48)</f>
        <v>0</v>
      </c>
      <c r="X48" s="104">
        <f>IF(U48&lt;0,0,U48)</f>
        <v>1185.9433919999997</v>
      </c>
      <c r="Y48" s="105">
        <v>0</v>
      </c>
      <c r="Z48" s="99">
        <f>SUM(X48:Y48)</f>
        <v>1185.9433919999997</v>
      </c>
      <c r="AA48" s="106">
        <f t="shared" si="12"/>
        <v>6962.4566080000004</v>
      </c>
      <c r="AB48" s="107"/>
      <c r="AE48" s="128"/>
      <c r="AF48" s="128"/>
    </row>
    <row r="49" spans="3:28" ht="24.95" customHeight="1" x14ac:dyDescent="0.25">
      <c r="C49" s="94"/>
      <c r="D49" s="96" t="s">
        <v>120</v>
      </c>
      <c r="E49" s="95"/>
      <c r="F49" s="97"/>
      <c r="G49" s="98"/>
      <c r="H49" s="99"/>
      <c r="I49" s="100"/>
      <c r="J49" s="99"/>
      <c r="K49" s="101"/>
      <c r="L49" s="99"/>
      <c r="M49" s="99"/>
      <c r="N49" s="99"/>
      <c r="O49" s="99"/>
      <c r="P49" s="102"/>
      <c r="Q49" s="99"/>
      <c r="R49" s="99"/>
      <c r="S49" s="99"/>
      <c r="T49" s="99"/>
      <c r="U49" s="99"/>
      <c r="V49" s="103"/>
      <c r="W49" s="99"/>
      <c r="X49" s="104"/>
      <c r="Y49" s="105"/>
      <c r="Z49" s="99"/>
      <c r="AA49" s="106"/>
      <c r="AB49" s="107"/>
    </row>
    <row r="50" spans="3:28" ht="24.95" customHeight="1" x14ac:dyDescent="0.25">
      <c r="C50" s="94">
        <v>21</v>
      </c>
      <c r="D50" s="95" t="s">
        <v>121</v>
      </c>
      <c r="E50" s="95" t="s">
        <v>122</v>
      </c>
      <c r="F50" s="97"/>
      <c r="G50" s="98"/>
      <c r="H50" s="99">
        <v>3244.8</v>
      </c>
      <c r="I50" s="100">
        <v>0</v>
      </c>
      <c r="J50" s="99">
        <f>SUM(H50:I50)</f>
        <v>3244.8</v>
      </c>
      <c r="K50" s="101"/>
      <c r="L50" s="99">
        <v>0</v>
      </c>
      <c r="M50" s="99">
        <f>H50+L50</f>
        <v>3244.8</v>
      </c>
      <c r="N50" s="99">
        <f>VLOOKUP(M50,Tarifa1,1)</f>
        <v>2105.21</v>
      </c>
      <c r="O50" s="99">
        <f>M50-N50</f>
        <v>1139.5900000000001</v>
      </c>
      <c r="P50" s="102">
        <f>VLOOKUP(M50,Tarifa1,3)</f>
        <v>0.10879999999999999</v>
      </c>
      <c r="Q50" s="99">
        <f>O50*P50</f>
        <v>123.98739200000001</v>
      </c>
      <c r="R50" s="99">
        <f>VLOOKUP(M50,Tarifa1,2)</f>
        <v>123.61499999999999</v>
      </c>
      <c r="S50" s="99">
        <f>Q50+R50</f>
        <v>247.60239200000001</v>
      </c>
      <c r="T50" s="99">
        <f>VLOOKUP(M50,Credito1,2)</f>
        <v>126.77</v>
      </c>
      <c r="U50" s="99">
        <f>S50-T50</f>
        <v>120.83239200000001</v>
      </c>
      <c r="V50" s="103"/>
      <c r="W50" s="99">
        <f>-IF(U50&gt;0,0,U50)</f>
        <v>0</v>
      </c>
      <c r="X50" s="104">
        <f>IF(U50&lt;0,0,U50)</f>
        <v>120.83239200000001</v>
      </c>
      <c r="Y50" s="105">
        <v>0</v>
      </c>
      <c r="Z50" s="99">
        <f>SUM(X50:Y50)</f>
        <v>120.83239200000001</v>
      </c>
      <c r="AA50" s="106">
        <f t="shared" si="12"/>
        <v>3123.9676080000004</v>
      </c>
      <c r="AB50" s="107"/>
    </row>
    <row r="51" spans="3:28" ht="24.95" customHeight="1" x14ac:dyDescent="0.25">
      <c r="C51" s="94">
        <v>22</v>
      </c>
      <c r="D51" s="37" t="s">
        <v>123</v>
      </c>
      <c r="E51" s="37" t="s">
        <v>124</v>
      </c>
      <c r="F51" s="38"/>
      <c r="G51" s="39"/>
      <c r="H51" s="40">
        <v>2974.4</v>
      </c>
      <c r="I51" s="41">
        <v>0</v>
      </c>
      <c r="J51" s="42">
        <f>SUM(H51:I51)</f>
        <v>2974.4</v>
      </c>
      <c r="K51" s="43"/>
      <c r="L51" s="44">
        <v>0</v>
      </c>
      <c r="M51" s="44">
        <f>H51+L51</f>
        <v>2974.4</v>
      </c>
      <c r="N51" s="44">
        <f>VLOOKUP(M51,Tarifa1,1)</f>
        <v>2105.21</v>
      </c>
      <c r="O51" s="44">
        <f>M51-N51</f>
        <v>869.19</v>
      </c>
      <c r="P51" s="45">
        <f>VLOOKUP(M51,Tarifa1,3)</f>
        <v>0.10879999999999999</v>
      </c>
      <c r="Q51" s="44">
        <f>O51*P51</f>
        <v>94.567871999999994</v>
      </c>
      <c r="R51" s="44">
        <f>VLOOKUP(M51,Tarifa1,2)</f>
        <v>123.61499999999999</v>
      </c>
      <c r="S51" s="44">
        <f>Q51+R51</f>
        <v>218.18287199999997</v>
      </c>
      <c r="T51" s="44">
        <f>VLOOKUP(M51,Credito1,2)</f>
        <v>147.315</v>
      </c>
      <c r="U51" s="44">
        <f>S51-T51</f>
        <v>70.867871999999977</v>
      </c>
      <c r="V51" s="46"/>
      <c r="W51" s="42">
        <f>-IF(U51&gt;0,0,U51)</f>
        <v>0</v>
      </c>
      <c r="X51" s="47">
        <f>IF(U51&lt;0,0,U51)</f>
        <v>70.867871999999977</v>
      </c>
      <c r="Y51" s="48">
        <v>0</v>
      </c>
      <c r="Z51" s="42">
        <f>SUM(X51:Y51)</f>
        <v>70.867871999999977</v>
      </c>
      <c r="AA51" s="49">
        <f>J51+W51-Z51</f>
        <v>2903.5321280000003</v>
      </c>
      <c r="AB51" s="50"/>
    </row>
    <row r="52" spans="3:28" s="1" customFormat="1" ht="24.95" customHeight="1" x14ac:dyDescent="0.25">
      <c r="C52" s="36">
        <v>23</v>
      </c>
      <c r="D52" s="37" t="s">
        <v>125</v>
      </c>
      <c r="E52" s="37" t="s">
        <v>77</v>
      </c>
      <c r="F52" s="38"/>
      <c r="G52" s="39"/>
      <c r="H52" s="99">
        <v>1799.72</v>
      </c>
      <c r="I52" s="41">
        <v>0</v>
      </c>
      <c r="J52" s="42">
        <f>SUM(H52:I52)</f>
        <v>1799.72</v>
      </c>
      <c r="K52" s="43"/>
      <c r="L52" s="44">
        <v>0</v>
      </c>
      <c r="M52" s="44">
        <f>H52+L52</f>
        <v>1799.72</v>
      </c>
      <c r="N52" s="44">
        <f>VLOOKUP(M52,Tarifa1,1)</f>
        <v>248.04</v>
      </c>
      <c r="O52" s="44">
        <f>M52-N52</f>
        <v>1551.68</v>
      </c>
      <c r="P52" s="45">
        <f>VLOOKUP(M52,Tarifa1,3)</f>
        <v>6.4000000000000001E-2</v>
      </c>
      <c r="Q52" s="44">
        <f>O52*P52</f>
        <v>99.307520000000011</v>
      </c>
      <c r="R52" s="44">
        <f>VLOOKUP(M52,Tarifa1,2)</f>
        <v>4.76</v>
      </c>
      <c r="S52" s="44">
        <f>Q52+R52</f>
        <v>104.06752000000002</v>
      </c>
      <c r="T52" s="44">
        <f>VLOOKUP(M52,Credito1,2)</f>
        <v>191.23</v>
      </c>
      <c r="U52" s="44">
        <f>S52-T52</f>
        <v>-87.162479999999974</v>
      </c>
      <c r="V52" s="46"/>
      <c r="W52" s="42">
        <f>-IF(U52&gt;0,0,U52)</f>
        <v>87.162479999999974</v>
      </c>
      <c r="X52" s="47">
        <f>IF(U52&lt;0,0,U52)</f>
        <v>0</v>
      </c>
      <c r="Y52" s="48">
        <v>0</v>
      </c>
      <c r="Z52" s="42">
        <f>SUM(X52:Y52)</f>
        <v>0</v>
      </c>
      <c r="AA52" s="49">
        <f>J52+W52-Z52</f>
        <v>1886.88248</v>
      </c>
      <c r="AB52" s="50"/>
    </row>
    <row r="53" spans="3:28" ht="24.95" customHeight="1" x14ac:dyDescent="0.25">
      <c r="C53" s="94"/>
      <c r="D53" s="96" t="s">
        <v>126</v>
      </c>
      <c r="E53" s="95"/>
      <c r="F53" s="97"/>
      <c r="G53" s="98"/>
      <c r="H53" s="99"/>
      <c r="I53" s="100"/>
      <c r="J53" s="99"/>
      <c r="K53" s="101"/>
      <c r="L53" s="99"/>
      <c r="M53" s="99"/>
      <c r="N53" s="99"/>
      <c r="O53" s="99"/>
      <c r="P53" s="102"/>
      <c r="Q53" s="99"/>
      <c r="R53" s="99"/>
      <c r="S53" s="99"/>
      <c r="T53" s="99"/>
      <c r="U53" s="99"/>
      <c r="V53" s="103"/>
      <c r="W53" s="99"/>
      <c r="X53" s="104"/>
      <c r="Y53" s="105"/>
      <c r="Z53" s="99"/>
      <c r="AA53" s="106"/>
      <c r="AB53" s="107"/>
    </row>
    <row r="54" spans="3:28" ht="24.95" customHeight="1" x14ac:dyDescent="0.25">
      <c r="C54" s="94">
        <v>24</v>
      </c>
      <c r="D54" s="95" t="s">
        <v>127</v>
      </c>
      <c r="E54" s="95" t="s">
        <v>77</v>
      </c>
      <c r="F54" s="97"/>
      <c r="G54" s="98"/>
      <c r="H54" s="99">
        <v>3231.8</v>
      </c>
      <c r="I54" s="100">
        <v>0</v>
      </c>
      <c r="J54" s="99">
        <f>SUM(H54:I54)</f>
        <v>3231.8</v>
      </c>
      <c r="K54" s="101"/>
      <c r="L54" s="99">
        <v>0</v>
      </c>
      <c r="M54" s="99">
        <f>H54+L54</f>
        <v>3231.8</v>
      </c>
      <c r="N54" s="99">
        <f>VLOOKUP(M54,Tarifa1,1)</f>
        <v>2105.21</v>
      </c>
      <c r="O54" s="99">
        <f>M54-N54</f>
        <v>1126.5900000000001</v>
      </c>
      <c r="P54" s="102">
        <f>VLOOKUP(M54,Tarifa1,3)</f>
        <v>0.10879999999999999</v>
      </c>
      <c r="Q54" s="99">
        <f>O54*P54</f>
        <v>122.57299200000001</v>
      </c>
      <c r="R54" s="99">
        <f>VLOOKUP(M54,Tarifa1,2)</f>
        <v>123.61499999999999</v>
      </c>
      <c r="S54" s="99">
        <f>Q54+R54</f>
        <v>246.18799200000001</v>
      </c>
      <c r="T54" s="99">
        <f>VLOOKUP(M54,Credito1,2)</f>
        <v>126.77</v>
      </c>
      <c r="U54" s="99">
        <f>S54-T54</f>
        <v>119.41799200000001</v>
      </c>
      <c r="V54" s="103"/>
      <c r="W54" s="99">
        <f>-IF(U54&gt;0,0,U54)</f>
        <v>0</v>
      </c>
      <c r="X54" s="104">
        <f>IF(U54&lt;0,0,U54)</f>
        <v>119.41799200000001</v>
      </c>
      <c r="Y54" s="105">
        <v>0</v>
      </c>
      <c r="Z54" s="99">
        <f>SUM(X54:Y54)</f>
        <v>119.41799200000001</v>
      </c>
      <c r="AA54" s="106">
        <f t="shared" si="12"/>
        <v>3112.382008</v>
      </c>
      <c r="AB54" s="107"/>
    </row>
    <row r="55" spans="3:28" ht="24.95" customHeight="1" x14ac:dyDescent="0.25">
      <c r="C55" s="94"/>
      <c r="D55" s="96" t="s">
        <v>128</v>
      </c>
      <c r="E55" s="95"/>
      <c r="F55" s="97"/>
      <c r="G55" s="98"/>
      <c r="H55" s="99"/>
      <c r="I55" s="100"/>
      <c r="J55" s="99"/>
      <c r="K55" s="101"/>
      <c r="L55" s="99"/>
      <c r="M55" s="99"/>
      <c r="N55" s="99"/>
      <c r="O55" s="99"/>
      <c r="P55" s="102"/>
      <c r="Q55" s="99"/>
      <c r="R55" s="99"/>
      <c r="S55" s="99"/>
      <c r="T55" s="99"/>
      <c r="U55" s="99"/>
      <c r="V55" s="103"/>
      <c r="W55" s="99"/>
      <c r="X55" s="104"/>
      <c r="Y55" s="105"/>
      <c r="Z55" s="99"/>
      <c r="AA55" s="106"/>
      <c r="AB55" s="107"/>
    </row>
    <row r="56" spans="3:28" ht="24.95" customHeight="1" x14ac:dyDescent="0.25">
      <c r="C56" s="94">
        <v>25</v>
      </c>
      <c r="D56" s="95" t="s">
        <v>129</v>
      </c>
      <c r="E56" s="95" t="s">
        <v>130</v>
      </c>
      <c r="F56" s="97"/>
      <c r="G56" s="98"/>
      <c r="H56" s="99">
        <v>5408</v>
      </c>
      <c r="I56" s="100">
        <v>0</v>
      </c>
      <c r="J56" s="99">
        <f>SUM(H56:I56)</f>
        <v>5408</v>
      </c>
      <c r="K56" s="101"/>
      <c r="L56" s="99">
        <v>0</v>
      </c>
      <c r="M56" s="99">
        <f>H56+L56</f>
        <v>5408</v>
      </c>
      <c r="N56" s="99">
        <f>VLOOKUP(M56,Tarifa1,1)</f>
        <v>5149.18</v>
      </c>
      <c r="O56" s="99">
        <f>M56-N56</f>
        <v>258.81999999999971</v>
      </c>
      <c r="P56" s="102">
        <f>VLOOKUP(M56,Tarifa1,3)</f>
        <v>0.21360000000000001</v>
      </c>
      <c r="Q56" s="99">
        <f>O56*P56</f>
        <v>55.283951999999942</v>
      </c>
      <c r="R56" s="99">
        <f>VLOOKUP(M56,Tarifa1,2)</f>
        <v>545.30999999999995</v>
      </c>
      <c r="S56" s="99">
        <f>Q56+R56</f>
        <v>600.59395199999994</v>
      </c>
      <c r="T56" s="99">
        <f>VLOOKUP(M56,Credito1,2)</f>
        <v>0</v>
      </c>
      <c r="U56" s="99">
        <f>S56-T56</f>
        <v>600.59395199999994</v>
      </c>
      <c r="V56" s="103"/>
      <c r="W56" s="99">
        <f>-IF(U56&gt;0,0,U56)</f>
        <v>0</v>
      </c>
      <c r="X56" s="104">
        <f>IF(U56&lt;0,0,U56)</f>
        <v>600.59395199999994</v>
      </c>
      <c r="Y56" s="105">
        <v>0</v>
      </c>
      <c r="Z56" s="99">
        <f>SUM(X56:Y56)</f>
        <v>600.59395199999994</v>
      </c>
      <c r="AA56" s="106">
        <f t="shared" ref="AA56" si="13">J56+W56-Z56</f>
        <v>4807.4060479999998</v>
      </c>
      <c r="AB56" s="107"/>
    </row>
    <row r="57" spans="3:28" ht="24.95" customHeight="1" x14ac:dyDescent="0.25">
      <c r="C57" s="94">
        <v>26</v>
      </c>
      <c r="D57" s="95" t="s">
        <v>131</v>
      </c>
      <c r="E57" s="95" t="s">
        <v>132</v>
      </c>
      <c r="F57" s="97"/>
      <c r="G57" s="98"/>
      <c r="H57" s="99">
        <v>3785.6</v>
      </c>
      <c r="I57" s="100">
        <v>0</v>
      </c>
      <c r="J57" s="99">
        <f>SUM(H57:I57)</f>
        <v>3785.6</v>
      </c>
      <c r="K57" s="101"/>
      <c r="L57" s="99">
        <v>0</v>
      </c>
      <c r="M57" s="99">
        <f>H57+L57</f>
        <v>3785.6</v>
      </c>
      <c r="N57" s="99">
        <f>VLOOKUP(M57,Tarifa1,1)</f>
        <v>3699.7150000000001</v>
      </c>
      <c r="O57" s="99">
        <f>M57-N57</f>
        <v>85.884999999999764</v>
      </c>
      <c r="P57" s="102">
        <f>VLOOKUP(M57,Tarifa1,3)</f>
        <v>0.16</v>
      </c>
      <c r="Q57" s="99">
        <f>O57*P57</f>
        <v>13.741599999999963</v>
      </c>
      <c r="R57" s="99">
        <f>VLOOKUP(M57,Tarifa1,2)</f>
        <v>297.12</v>
      </c>
      <c r="S57" s="99">
        <f>Q57+R57</f>
        <v>310.86159999999995</v>
      </c>
      <c r="T57" s="99">
        <f>VLOOKUP(M57,Credito1,2)</f>
        <v>0</v>
      </c>
      <c r="U57" s="99">
        <f>S57-T57</f>
        <v>310.86159999999995</v>
      </c>
      <c r="V57" s="103"/>
      <c r="W57" s="99">
        <f>-IF(U57&gt;0,0,U57)</f>
        <v>0</v>
      </c>
      <c r="X57" s="104">
        <f>IF(U57&lt;0,0,U57)</f>
        <v>310.86159999999995</v>
      </c>
      <c r="Y57" s="105">
        <v>0</v>
      </c>
      <c r="Z57" s="99">
        <f>SUM(X57:Y57)</f>
        <v>310.86159999999995</v>
      </c>
      <c r="AA57" s="106">
        <f t="shared" si="12"/>
        <v>3474.7384000000002</v>
      </c>
      <c r="AB57" s="107"/>
    </row>
    <row r="58" spans="3:28" ht="24.95" customHeight="1" x14ac:dyDescent="0.25">
      <c r="C58" s="94"/>
      <c r="D58" s="96" t="s">
        <v>133</v>
      </c>
      <c r="E58" s="95"/>
      <c r="F58" s="97"/>
      <c r="G58" s="98"/>
      <c r="H58" s="99"/>
      <c r="I58" s="100"/>
      <c r="J58" s="99"/>
      <c r="K58" s="101"/>
      <c r="L58" s="99"/>
      <c r="M58" s="99"/>
      <c r="N58" s="99"/>
      <c r="O58" s="99"/>
      <c r="P58" s="102"/>
      <c r="Q58" s="99"/>
      <c r="R58" s="99"/>
      <c r="S58" s="99"/>
      <c r="T58" s="99"/>
      <c r="U58" s="99"/>
      <c r="V58" s="103"/>
      <c r="W58" s="99"/>
      <c r="X58" s="104"/>
      <c r="Y58" s="105"/>
      <c r="Z58" s="99"/>
      <c r="AA58" s="106"/>
      <c r="AB58" s="107"/>
    </row>
    <row r="59" spans="3:28" ht="24.95" customHeight="1" x14ac:dyDescent="0.25">
      <c r="C59" s="94">
        <v>27</v>
      </c>
      <c r="D59" s="95" t="s">
        <v>134</v>
      </c>
      <c r="E59" s="95" t="s">
        <v>135</v>
      </c>
      <c r="F59" s="97"/>
      <c r="G59" s="98"/>
      <c r="H59" s="99">
        <v>3244.8</v>
      </c>
      <c r="I59" s="100">
        <v>0</v>
      </c>
      <c r="J59" s="99">
        <f t="shared" ref="J59:J65" si="14">SUM(H59:I59)</f>
        <v>3244.8</v>
      </c>
      <c r="K59" s="101"/>
      <c r="L59" s="99">
        <v>0</v>
      </c>
      <c r="M59" s="99">
        <f t="shared" ref="M59:M65" si="15">H59+L59</f>
        <v>3244.8</v>
      </c>
      <c r="N59" s="99">
        <f t="shared" ref="N59:N65" si="16">VLOOKUP(M59,Tarifa1,1)</f>
        <v>2105.21</v>
      </c>
      <c r="O59" s="99">
        <f t="shared" ref="O59:O65" si="17">M59-N59</f>
        <v>1139.5900000000001</v>
      </c>
      <c r="P59" s="102">
        <f t="shared" ref="P59:P65" si="18">VLOOKUP(M59,Tarifa1,3)</f>
        <v>0.10879999999999999</v>
      </c>
      <c r="Q59" s="99">
        <f t="shared" ref="Q59:Q65" si="19">O59*P59</f>
        <v>123.98739200000001</v>
      </c>
      <c r="R59" s="99">
        <f t="shared" ref="R59:R65" si="20">VLOOKUP(M59,Tarifa1,2)</f>
        <v>123.61499999999999</v>
      </c>
      <c r="S59" s="99">
        <f t="shared" ref="S59:S65" si="21">Q59+R59</f>
        <v>247.60239200000001</v>
      </c>
      <c r="T59" s="99">
        <f t="shared" ref="T59:T65" si="22">VLOOKUP(M59,Credito1,2)</f>
        <v>126.77</v>
      </c>
      <c r="U59" s="99">
        <f t="shared" ref="U59:U65" si="23">S59-T59</f>
        <v>120.83239200000001</v>
      </c>
      <c r="V59" s="103"/>
      <c r="W59" s="99">
        <f t="shared" ref="W59:W65" si="24">-IF(U59&gt;0,0,U59)</f>
        <v>0</v>
      </c>
      <c r="X59" s="104">
        <f t="shared" ref="X59:X65" si="25">IF(U59&lt;0,0,U59)</f>
        <v>120.83239200000001</v>
      </c>
      <c r="Y59" s="105">
        <v>0</v>
      </c>
      <c r="Z59" s="99">
        <f t="shared" ref="Z59:Z65" si="26">SUM(X59:Y59)</f>
        <v>120.83239200000001</v>
      </c>
      <c r="AA59" s="106">
        <f t="shared" si="12"/>
        <v>3123.9676080000004</v>
      </c>
      <c r="AB59" s="107"/>
    </row>
    <row r="60" spans="3:28" ht="24.95" customHeight="1" x14ac:dyDescent="0.25">
      <c r="C60" s="94">
        <v>28</v>
      </c>
      <c r="D60" s="95" t="s">
        <v>136</v>
      </c>
      <c r="E60" s="95" t="s">
        <v>137</v>
      </c>
      <c r="F60" s="97"/>
      <c r="G60" s="98"/>
      <c r="H60" s="99">
        <v>3160.56</v>
      </c>
      <c r="I60" s="100">
        <v>0</v>
      </c>
      <c r="J60" s="99">
        <f t="shared" si="14"/>
        <v>3160.56</v>
      </c>
      <c r="K60" s="101"/>
      <c r="L60" s="99">
        <v>0</v>
      </c>
      <c r="M60" s="99">
        <f t="shared" si="15"/>
        <v>3160.56</v>
      </c>
      <c r="N60" s="99">
        <f t="shared" si="16"/>
        <v>2105.21</v>
      </c>
      <c r="O60" s="99">
        <f t="shared" si="17"/>
        <v>1055.3499999999999</v>
      </c>
      <c r="P60" s="102">
        <f t="shared" si="18"/>
        <v>0.10879999999999999</v>
      </c>
      <c r="Q60" s="99">
        <f t="shared" si="19"/>
        <v>114.82207999999999</v>
      </c>
      <c r="R60" s="99">
        <f t="shared" si="20"/>
        <v>123.61499999999999</v>
      </c>
      <c r="S60" s="99">
        <f t="shared" si="21"/>
        <v>238.43707999999998</v>
      </c>
      <c r="T60" s="99">
        <f t="shared" si="22"/>
        <v>126.77</v>
      </c>
      <c r="U60" s="99">
        <f t="shared" si="23"/>
        <v>111.66707999999998</v>
      </c>
      <c r="V60" s="103"/>
      <c r="W60" s="99">
        <f t="shared" si="24"/>
        <v>0</v>
      </c>
      <c r="X60" s="104">
        <f t="shared" si="25"/>
        <v>111.66707999999998</v>
      </c>
      <c r="Y60" s="105">
        <v>0</v>
      </c>
      <c r="Z60" s="99">
        <f t="shared" si="26"/>
        <v>111.66707999999998</v>
      </c>
      <c r="AA60" s="106">
        <f t="shared" si="12"/>
        <v>3048.8929199999998</v>
      </c>
      <c r="AB60" s="107"/>
    </row>
    <row r="61" spans="3:28" ht="24.95" customHeight="1" x14ac:dyDescent="0.25">
      <c r="C61" s="94">
        <v>29</v>
      </c>
      <c r="D61" s="95" t="s">
        <v>138</v>
      </c>
      <c r="E61" s="95" t="s">
        <v>137</v>
      </c>
      <c r="F61" s="97"/>
      <c r="G61" s="98"/>
      <c r="H61" s="99">
        <v>2665</v>
      </c>
      <c r="I61" s="100">
        <v>0</v>
      </c>
      <c r="J61" s="99">
        <f t="shared" si="14"/>
        <v>2665</v>
      </c>
      <c r="K61" s="101"/>
      <c r="L61" s="99">
        <v>0</v>
      </c>
      <c r="M61" s="99">
        <f t="shared" si="15"/>
        <v>2665</v>
      </c>
      <c r="N61" s="99">
        <f t="shared" si="16"/>
        <v>2105.21</v>
      </c>
      <c r="O61" s="99">
        <f t="shared" si="17"/>
        <v>559.79</v>
      </c>
      <c r="P61" s="102">
        <f t="shared" si="18"/>
        <v>0.10879999999999999</v>
      </c>
      <c r="Q61" s="99">
        <f t="shared" si="19"/>
        <v>60.905151999999994</v>
      </c>
      <c r="R61" s="99">
        <f t="shared" si="20"/>
        <v>123.61499999999999</v>
      </c>
      <c r="S61" s="99">
        <f t="shared" si="21"/>
        <v>184.520152</v>
      </c>
      <c r="T61" s="99">
        <f t="shared" si="22"/>
        <v>162.435</v>
      </c>
      <c r="U61" s="99">
        <f t="shared" si="23"/>
        <v>22.085151999999994</v>
      </c>
      <c r="V61" s="103"/>
      <c r="W61" s="99">
        <f t="shared" si="24"/>
        <v>0</v>
      </c>
      <c r="X61" s="104">
        <f t="shared" si="25"/>
        <v>22.085151999999994</v>
      </c>
      <c r="Y61" s="105">
        <v>0</v>
      </c>
      <c r="Z61" s="99">
        <f t="shared" si="26"/>
        <v>22.085151999999994</v>
      </c>
      <c r="AA61" s="106">
        <f t="shared" si="12"/>
        <v>2642.9148479999999</v>
      </c>
      <c r="AB61" s="107"/>
    </row>
    <row r="62" spans="3:28" ht="24.95" customHeight="1" x14ac:dyDescent="0.25">
      <c r="C62" s="94">
        <v>30</v>
      </c>
      <c r="D62" s="95" t="s">
        <v>139</v>
      </c>
      <c r="E62" s="95" t="s">
        <v>137</v>
      </c>
      <c r="F62" s="97"/>
      <c r="G62" s="98"/>
      <c r="H62" s="99">
        <v>2044.12</v>
      </c>
      <c r="I62" s="100">
        <v>0</v>
      </c>
      <c r="J62" s="99">
        <f t="shared" si="14"/>
        <v>2044.12</v>
      </c>
      <c r="K62" s="101"/>
      <c r="L62" s="99">
        <v>0</v>
      </c>
      <c r="M62" s="99">
        <f t="shared" si="15"/>
        <v>2044.12</v>
      </c>
      <c r="N62" s="99">
        <f t="shared" si="16"/>
        <v>248.04</v>
      </c>
      <c r="O62" s="99">
        <f t="shared" si="17"/>
        <v>1796.08</v>
      </c>
      <c r="P62" s="102">
        <f t="shared" si="18"/>
        <v>6.4000000000000001E-2</v>
      </c>
      <c r="Q62" s="99">
        <f t="shared" si="19"/>
        <v>114.94911999999999</v>
      </c>
      <c r="R62" s="99">
        <f t="shared" si="20"/>
        <v>4.76</v>
      </c>
      <c r="S62" s="99">
        <f t="shared" si="21"/>
        <v>119.70912</v>
      </c>
      <c r="T62" s="99">
        <f t="shared" si="22"/>
        <v>191.23</v>
      </c>
      <c r="U62" s="99">
        <f t="shared" si="23"/>
        <v>-71.520879999999991</v>
      </c>
      <c r="V62" s="103"/>
      <c r="W62" s="99">
        <f t="shared" si="24"/>
        <v>71.520879999999991</v>
      </c>
      <c r="X62" s="104">
        <f t="shared" si="25"/>
        <v>0</v>
      </c>
      <c r="Y62" s="105">
        <v>0</v>
      </c>
      <c r="Z62" s="99">
        <f t="shared" si="26"/>
        <v>0</v>
      </c>
      <c r="AA62" s="106">
        <f t="shared" si="12"/>
        <v>2115.6408799999999</v>
      </c>
      <c r="AB62" s="107"/>
    </row>
    <row r="63" spans="3:28" ht="24.95" customHeight="1" x14ac:dyDescent="0.25">
      <c r="C63" s="94">
        <v>31</v>
      </c>
      <c r="D63" s="37" t="s">
        <v>140</v>
      </c>
      <c r="E63" s="37" t="s">
        <v>141</v>
      </c>
      <c r="F63" s="38"/>
      <c r="G63" s="39"/>
      <c r="H63" s="40">
        <v>713.85</v>
      </c>
      <c r="I63" s="41">
        <v>0</v>
      </c>
      <c r="J63" s="42">
        <f>SUM(H63:I63)</f>
        <v>713.85</v>
      </c>
      <c r="K63" s="43"/>
      <c r="L63" s="44">
        <v>0</v>
      </c>
      <c r="M63" s="44">
        <f>H63+L63</f>
        <v>713.85</v>
      </c>
      <c r="N63" s="44">
        <f>VLOOKUP(M63,Tarifa1,1)</f>
        <v>248.04</v>
      </c>
      <c r="O63" s="44">
        <f>M63-N63</f>
        <v>465.81000000000006</v>
      </c>
      <c r="P63" s="45">
        <f>VLOOKUP(M63,Tarifa1,3)</f>
        <v>6.4000000000000001E-2</v>
      </c>
      <c r="Q63" s="44">
        <f>O63*P63</f>
        <v>29.811840000000004</v>
      </c>
      <c r="R63" s="44">
        <f>VLOOKUP(M63,Tarifa1,2)</f>
        <v>4.76</v>
      </c>
      <c r="S63" s="44">
        <f>Q63+R63</f>
        <v>34.571840000000002</v>
      </c>
      <c r="T63" s="44">
        <f>VLOOKUP(M63,Credito1,2)</f>
        <v>203.51</v>
      </c>
      <c r="U63" s="44">
        <f>S63-T63</f>
        <v>-168.93815999999998</v>
      </c>
      <c r="V63" s="46"/>
      <c r="W63" s="42">
        <f>-IF(U63&gt;0,0,U63)</f>
        <v>168.93815999999998</v>
      </c>
      <c r="X63" s="47">
        <f>IF(U63&lt;0,0,U63)</f>
        <v>0</v>
      </c>
      <c r="Y63" s="48">
        <v>0</v>
      </c>
      <c r="Z63" s="42">
        <f>SUM(X63:Y63)</f>
        <v>0</v>
      </c>
      <c r="AA63" s="49">
        <f>J63+W63-Z63</f>
        <v>882.78816000000006</v>
      </c>
      <c r="AB63" s="107"/>
    </row>
    <row r="64" spans="3:28" ht="24.95" customHeight="1" x14ac:dyDescent="0.25">
      <c r="C64" s="94">
        <v>32</v>
      </c>
      <c r="D64" s="95" t="s">
        <v>142</v>
      </c>
      <c r="E64" s="95" t="s">
        <v>143</v>
      </c>
      <c r="F64" s="97"/>
      <c r="G64" s="98"/>
      <c r="H64" s="99">
        <v>2538.64</v>
      </c>
      <c r="I64" s="100">
        <v>0</v>
      </c>
      <c r="J64" s="99">
        <f t="shared" si="14"/>
        <v>2538.64</v>
      </c>
      <c r="K64" s="101"/>
      <c r="L64" s="99">
        <v>0</v>
      </c>
      <c r="M64" s="99">
        <f t="shared" si="15"/>
        <v>2538.64</v>
      </c>
      <c r="N64" s="99">
        <f t="shared" si="16"/>
        <v>2105.21</v>
      </c>
      <c r="O64" s="99">
        <f t="shared" si="17"/>
        <v>433.42999999999984</v>
      </c>
      <c r="P64" s="102">
        <f t="shared" si="18"/>
        <v>0.10879999999999999</v>
      </c>
      <c r="Q64" s="99">
        <f t="shared" si="19"/>
        <v>47.15718399999998</v>
      </c>
      <c r="R64" s="99">
        <f t="shared" si="20"/>
        <v>123.61499999999999</v>
      </c>
      <c r="S64" s="99">
        <f t="shared" si="21"/>
        <v>170.77218399999998</v>
      </c>
      <c r="T64" s="99">
        <f t="shared" si="22"/>
        <v>162.435</v>
      </c>
      <c r="U64" s="99">
        <f t="shared" si="23"/>
        <v>8.3371839999999793</v>
      </c>
      <c r="V64" s="103"/>
      <c r="W64" s="99">
        <f t="shared" si="24"/>
        <v>0</v>
      </c>
      <c r="X64" s="104">
        <f t="shared" si="25"/>
        <v>8.3371839999999793</v>
      </c>
      <c r="Y64" s="105">
        <v>0</v>
      </c>
      <c r="Z64" s="99">
        <f t="shared" si="26"/>
        <v>8.3371839999999793</v>
      </c>
      <c r="AA64" s="106">
        <f t="shared" si="12"/>
        <v>2530.3028159999999</v>
      </c>
      <c r="AB64" s="107"/>
    </row>
    <row r="65" spans="3:28" ht="24.95" customHeight="1" x14ac:dyDescent="0.25">
      <c r="C65" s="94">
        <v>33</v>
      </c>
      <c r="D65" s="95" t="s">
        <v>144</v>
      </c>
      <c r="E65" s="95" t="s">
        <v>143</v>
      </c>
      <c r="F65" s="97"/>
      <c r="G65" s="98"/>
      <c r="H65" s="99">
        <v>2538.64</v>
      </c>
      <c r="I65" s="100">
        <v>0</v>
      </c>
      <c r="J65" s="99">
        <f t="shared" si="14"/>
        <v>2538.64</v>
      </c>
      <c r="K65" s="101"/>
      <c r="L65" s="99">
        <v>0</v>
      </c>
      <c r="M65" s="99">
        <f t="shared" si="15"/>
        <v>2538.64</v>
      </c>
      <c r="N65" s="99">
        <f t="shared" si="16"/>
        <v>2105.21</v>
      </c>
      <c r="O65" s="99">
        <f t="shared" si="17"/>
        <v>433.42999999999984</v>
      </c>
      <c r="P65" s="102">
        <f t="shared" si="18"/>
        <v>0.10879999999999999</v>
      </c>
      <c r="Q65" s="99">
        <f t="shared" si="19"/>
        <v>47.15718399999998</v>
      </c>
      <c r="R65" s="99">
        <f t="shared" si="20"/>
        <v>123.61499999999999</v>
      </c>
      <c r="S65" s="99">
        <f t="shared" si="21"/>
        <v>170.77218399999998</v>
      </c>
      <c r="T65" s="99">
        <f t="shared" si="22"/>
        <v>162.435</v>
      </c>
      <c r="U65" s="99">
        <f t="shared" si="23"/>
        <v>8.3371839999999793</v>
      </c>
      <c r="V65" s="103"/>
      <c r="W65" s="99">
        <f t="shared" si="24"/>
        <v>0</v>
      </c>
      <c r="X65" s="104">
        <f t="shared" si="25"/>
        <v>8.3371839999999793</v>
      </c>
      <c r="Y65" s="105">
        <v>0</v>
      </c>
      <c r="Z65" s="99">
        <f t="shared" si="26"/>
        <v>8.3371839999999793</v>
      </c>
      <c r="AA65" s="106">
        <f t="shared" si="12"/>
        <v>2530.3028159999999</v>
      </c>
      <c r="AB65" s="107"/>
    </row>
    <row r="66" spans="3:28" ht="24.95" customHeight="1" x14ac:dyDescent="0.25">
      <c r="C66" s="94"/>
      <c r="D66" s="96" t="s">
        <v>145</v>
      </c>
      <c r="E66" s="95"/>
      <c r="F66" s="97"/>
      <c r="G66" s="98"/>
      <c r="H66" s="99"/>
      <c r="I66" s="100"/>
      <c r="J66" s="99"/>
      <c r="K66" s="101"/>
      <c r="L66" s="99"/>
      <c r="M66" s="99"/>
      <c r="N66" s="99"/>
      <c r="O66" s="99"/>
      <c r="P66" s="102"/>
      <c r="Q66" s="99"/>
      <c r="R66" s="99"/>
      <c r="S66" s="99"/>
      <c r="T66" s="99"/>
      <c r="U66" s="99"/>
      <c r="V66" s="103"/>
      <c r="W66" s="99"/>
      <c r="X66" s="104"/>
      <c r="Y66" s="105"/>
      <c r="Z66" s="99"/>
      <c r="AA66" s="106"/>
      <c r="AB66" s="107"/>
    </row>
    <row r="67" spans="3:28" ht="24.95" customHeight="1" x14ac:dyDescent="0.25">
      <c r="C67" s="94">
        <v>34</v>
      </c>
      <c r="D67" s="95" t="s">
        <v>146</v>
      </c>
      <c r="E67" s="95" t="s">
        <v>147</v>
      </c>
      <c r="F67" s="97"/>
      <c r="G67" s="98"/>
      <c r="H67" s="99">
        <v>1946.88</v>
      </c>
      <c r="I67" s="100">
        <v>0</v>
      </c>
      <c r="J67" s="99">
        <f>SUM(H67:I67)</f>
        <v>1946.88</v>
      </c>
      <c r="K67" s="101"/>
      <c r="L67" s="99">
        <v>0</v>
      </c>
      <c r="M67" s="99">
        <f>H67+L67</f>
        <v>1946.88</v>
      </c>
      <c r="N67" s="99">
        <f>VLOOKUP(M67,Tarifa1,1)</f>
        <v>248.04</v>
      </c>
      <c r="O67" s="99">
        <f>M67-N67</f>
        <v>1698.8400000000001</v>
      </c>
      <c r="P67" s="102">
        <f>VLOOKUP(M67,Tarifa1,3)</f>
        <v>6.4000000000000001E-2</v>
      </c>
      <c r="Q67" s="99">
        <f>O67*P67</f>
        <v>108.72576000000001</v>
      </c>
      <c r="R67" s="99">
        <f>VLOOKUP(M67,Tarifa1,2)</f>
        <v>4.76</v>
      </c>
      <c r="S67" s="99">
        <f>Q67+R67</f>
        <v>113.48576000000001</v>
      </c>
      <c r="T67" s="99">
        <f>VLOOKUP(M67,Credito1,2)</f>
        <v>191.23</v>
      </c>
      <c r="U67" s="99">
        <f>S67-T67</f>
        <v>-77.744239999999976</v>
      </c>
      <c r="V67" s="103"/>
      <c r="W67" s="99">
        <f>-IF(U67&gt;0,0,U67)</f>
        <v>77.744239999999976</v>
      </c>
      <c r="X67" s="104">
        <f>IF(U67&lt;0,0,U67)</f>
        <v>0</v>
      </c>
      <c r="Y67" s="105">
        <v>0</v>
      </c>
      <c r="Z67" s="99">
        <f>SUM(X67:Y67)</f>
        <v>0</v>
      </c>
      <c r="AA67" s="106">
        <f t="shared" si="12"/>
        <v>2024.6242400000001</v>
      </c>
      <c r="AB67" s="107"/>
    </row>
    <row r="68" spans="3:28" ht="24.95" customHeight="1" x14ac:dyDescent="0.25">
      <c r="H68" s="129">
        <f>SUM(H44:H67)</f>
        <v>69166.410000000018</v>
      </c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29">
        <f>SUM(W44:W67)</f>
        <v>405.36575999999991</v>
      </c>
      <c r="X68" s="131">
        <f>SUM(X44:X67)</f>
        <v>5789.512264</v>
      </c>
      <c r="Y68" s="130"/>
      <c r="Z68" s="129">
        <f>SUM(Z44:Z67)</f>
        <v>5789.512264</v>
      </c>
      <c r="AA68" s="129">
        <f>SUM(AA44:AA67)</f>
        <v>63782.263495999992</v>
      </c>
    </row>
    <row r="69" spans="3:28" ht="24.95" customHeight="1" x14ac:dyDescent="0.25">
      <c r="H69" s="129">
        <f>SUM(H44:H67)</f>
        <v>69166.410000000018</v>
      </c>
      <c r="I69" s="130"/>
      <c r="J69" s="129">
        <f>SUM(J44:J67)</f>
        <v>69166.410000000018</v>
      </c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29">
        <f>SUM(W44:W68)</f>
        <v>810.73151999999982</v>
      </c>
      <c r="X69" s="131">
        <f>SUM(X44:X68)</f>
        <v>11579.024528</v>
      </c>
      <c r="Y69" s="130"/>
      <c r="Z69" s="129">
        <f>SUM(Z44:Z68)</f>
        <v>11579.024528</v>
      </c>
      <c r="AA69" s="130"/>
    </row>
    <row r="70" spans="3:28" ht="24.95" customHeight="1" x14ac:dyDescent="0.25">
      <c r="C70" s="67" t="s">
        <v>0</v>
      </c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</row>
    <row r="71" spans="3:28" ht="24.95" customHeight="1" x14ac:dyDescent="0.25">
      <c r="C71" s="69" t="str">
        <f>[1]REGIDORES!B4</f>
        <v>SUELDOS  DEL 16  AL 31  DE JULIO  DEL 2015</v>
      </c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</row>
    <row r="72" spans="3:28" ht="24.95" customHeight="1" x14ac:dyDescent="0.25">
      <c r="C72" s="69" t="s">
        <v>69</v>
      </c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</row>
    <row r="73" spans="3:28" ht="18" customHeight="1" x14ac:dyDescent="0.25">
      <c r="C73" s="71"/>
      <c r="D73" s="71"/>
      <c r="E73" s="71"/>
      <c r="F73" s="72" t="s">
        <v>3</v>
      </c>
      <c r="G73" s="72" t="s">
        <v>4</v>
      </c>
      <c r="H73" s="73" t="s">
        <v>5</v>
      </c>
      <c r="I73" s="74"/>
      <c r="J73" s="75"/>
      <c r="K73" s="76"/>
      <c r="L73" s="72" t="s">
        <v>6</v>
      </c>
      <c r="M73" s="77"/>
      <c r="N73" s="73" t="s">
        <v>7</v>
      </c>
      <c r="O73" s="74"/>
      <c r="P73" s="74"/>
      <c r="Q73" s="74"/>
      <c r="R73" s="74"/>
      <c r="S73" s="75"/>
      <c r="T73" s="72" t="s">
        <v>8</v>
      </c>
      <c r="U73" s="72" t="s">
        <v>9</v>
      </c>
      <c r="V73" s="76"/>
      <c r="W73" s="72" t="s">
        <v>10</v>
      </c>
      <c r="X73" s="73" t="s">
        <v>11</v>
      </c>
      <c r="Y73" s="74"/>
      <c r="Z73" s="75"/>
      <c r="AA73" s="72" t="s">
        <v>12</v>
      </c>
      <c r="AB73" s="78"/>
    </row>
    <row r="74" spans="3:28" ht="18" customHeight="1" x14ac:dyDescent="0.25">
      <c r="C74" s="79" t="s">
        <v>13</v>
      </c>
      <c r="D74" s="79"/>
      <c r="E74" s="79"/>
      <c r="F74" s="80" t="s">
        <v>14</v>
      </c>
      <c r="G74" s="79" t="s">
        <v>15</v>
      </c>
      <c r="H74" s="72" t="s">
        <v>4</v>
      </c>
      <c r="I74" s="72" t="s">
        <v>16</v>
      </c>
      <c r="J74" s="72" t="s">
        <v>17</v>
      </c>
      <c r="K74" s="76"/>
      <c r="L74" s="79" t="s">
        <v>18</v>
      </c>
      <c r="M74" s="77" t="s">
        <v>19</v>
      </c>
      <c r="N74" s="77" t="s">
        <v>20</v>
      </c>
      <c r="O74" s="77" t="s">
        <v>21</v>
      </c>
      <c r="P74" s="77" t="s">
        <v>22</v>
      </c>
      <c r="Q74" s="77" t="s">
        <v>23</v>
      </c>
      <c r="R74" s="77" t="s">
        <v>24</v>
      </c>
      <c r="S74" s="77" t="s">
        <v>9</v>
      </c>
      <c r="T74" s="79" t="s">
        <v>25</v>
      </c>
      <c r="U74" s="79" t="s">
        <v>26</v>
      </c>
      <c r="V74" s="76"/>
      <c r="W74" s="79" t="s">
        <v>27</v>
      </c>
      <c r="X74" s="72" t="s">
        <v>28</v>
      </c>
      <c r="Y74" s="72" t="s">
        <v>29</v>
      </c>
      <c r="Z74" s="72" t="s">
        <v>30</v>
      </c>
      <c r="AA74" s="79" t="s">
        <v>31</v>
      </c>
      <c r="AB74" s="81" t="s">
        <v>32</v>
      </c>
    </row>
    <row r="75" spans="3:28" ht="18" customHeight="1" x14ac:dyDescent="0.25">
      <c r="C75" s="82"/>
      <c r="D75" s="83"/>
      <c r="E75" s="83" t="s">
        <v>33</v>
      </c>
      <c r="F75" s="79"/>
      <c r="G75" s="79"/>
      <c r="H75" s="79" t="s">
        <v>34</v>
      </c>
      <c r="I75" s="79" t="s">
        <v>35</v>
      </c>
      <c r="J75" s="79" t="s">
        <v>36</v>
      </c>
      <c r="K75" s="76"/>
      <c r="L75" s="79" t="s">
        <v>37</v>
      </c>
      <c r="M75" s="72" t="s">
        <v>38</v>
      </c>
      <c r="N75" s="72" t="s">
        <v>39</v>
      </c>
      <c r="O75" s="72" t="s">
        <v>40</v>
      </c>
      <c r="P75" s="72" t="s">
        <v>40</v>
      </c>
      <c r="Q75" s="72" t="s">
        <v>41</v>
      </c>
      <c r="R75" s="72" t="s">
        <v>42</v>
      </c>
      <c r="S75" s="72" t="s">
        <v>43</v>
      </c>
      <c r="T75" s="79" t="s">
        <v>44</v>
      </c>
      <c r="U75" s="84" t="s">
        <v>45</v>
      </c>
      <c r="V75" s="85"/>
      <c r="W75" s="79" t="s">
        <v>46</v>
      </c>
      <c r="X75" s="79"/>
      <c r="Y75" s="79"/>
      <c r="Z75" s="79" t="s">
        <v>47</v>
      </c>
      <c r="AA75" s="79" t="s">
        <v>48</v>
      </c>
      <c r="AB75" s="86"/>
    </row>
    <row r="76" spans="3:28" ht="24.95" customHeight="1" x14ac:dyDescent="0.25">
      <c r="C76" s="94"/>
      <c r="D76" s="96" t="s">
        <v>148</v>
      </c>
      <c r="E76" s="95"/>
      <c r="F76" s="97"/>
      <c r="G76" s="98"/>
      <c r="H76" s="99"/>
      <c r="I76" s="100"/>
      <c r="J76" s="99"/>
      <c r="K76" s="101"/>
      <c r="L76" s="99"/>
      <c r="M76" s="99"/>
      <c r="N76" s="99"/>
      <c r="O76" s="99"/>
      <c r="P76" s="102"/>
      <c r="Q76" s="99"/>
      <c r="R76" s="99"/>
      <c r="S76" s="99"/>
      <c r="T76" s="99"/>
      <c r="U76" s="99"/>
      <c r="V76" s="103"/>
      <c r="W76" s="99"/>
      <c r="X76" s="104"/>
      <c r="Y76" s="105"/>
      <c r="Z76" s="99"/>
      <c r="AA76" s="106"/>
      <c r="AB76" s="107"/>
    </row>
    <row r="77" spans="3:28" ht="24.95" customHeight="1" x14ac:dyDescent="0.25">
      <c r="C77" s="94">
        <v>35</v>
      </c>
      <c r="D77" s="95" t="s">
        <v>149</v>
      </c>
      <c r="E77" s="95" t="s">
        <v>150</v>
      </c>
      <c r="F77" s="97"/>
      <c r="G77" s="98"/>
      <c r="H77" s="99">
        <v>3231.8</v>
      </c>
      <c r="I77" s="100">
        <v>0</v>
      </c>
      <c r="J77" s="99">
        <f>SUM(H77:I77)</f>
        <v>3231.8</v>
      </c>
      <c r="K77" s="101"/>
      <c r="L77" s="99">
        <v>0</v>
      </c>
      <c r="M77" s="99">
        <f>H77+L77</f>
        <v>3231.8</v>
      </c>
      <c r="N77" s="99">
        <f>VLOOKUP(M77,Tarifa1,1)</f>
        <v>2105.21</v>
      </c>
      <c r="O77" s="99">
        <f>M77-N77</f>
        <v>1126.5900000000001</v>
      </c>
      <c r="P77" s="102">
        <f>VLOOKUP(M77,Tarifa1,3)</f>
        <v>0.10879999999999999</v>
      </c>
      <c r="Q77" s="99">
        <f>O77*P77</f>
        <v>122.57299200000001</v>
      </c>
      <c r="R77" s="99">
        <f>VLOOKUP(M77,Tarifa1,2)</f>
        <v>123.61499999999999</v>
      </c>
      <c r="S77" s="99">
        <f>Q77+R77</f>
        <v>246.18799200000001</v>
      </c>
      <c r="T77" s="99">
        <f>VLOOKUP(M77,Credito1,2)</f>
        <v>126.77</v>
      </c>
      <c r="U77" s="99">
        <f>S77-T77</f>
        <v>119.41799200000001</v>
      </c>
      <c r="V77" s="103"/>
      <c r="W77" s="99">
        <f>-IF(U77&gt;0,0,U77)</f>
        <v>0</v>
      </c>
      <c r="X77" s="104">
        <f>IF(U77&lt;0,0,U77)</f>
        <v>119.41799200000001</v>
      </c>
      <c r="Y77" s="105">
        <v>0</v>
      </c>
      <c r="Z77" s="99">
        <f>SUM(X77:Y77)</f>
        <v>119.41799200000001</v>
      </c>
      <c r="AA77" s="106">
        <f t="shared" ref="AA77:AA88" si="27">J77+W77-Z77</f>
        <v>3112.382008</v>
      </c>
      <c r="AB77" s="107"/>
    </row>
    <row r="78" spans="3:28" ht="24.95" customHeight="1" x14ac:dyDescent="0.25">
      <c r="C78" s="94">
        <v>36</v>
      </c>
      <c r="D78" s="95" t="s">
        <v>151</v>
      </c>
      <c r="E78" s="95" t="s">
        <v>152</v>
      </c>
      <c r="F78" s="97"/>
      <c r="G78" s="98"/>
      <c r="H78" s="99">
        <v>1946.88</v>
      </c>
      <c r="I78" s="100">
        <v>0</v>
      </c>
      <c r="J78" s="99">
        <f>SUM(H78:I78)</f>
        <v>1946.88</v>
      </c>
      <c r="K78" s="101"/>
      <c r="L78" s="99">
        <v>0</v>
      </c>
      <c r="M78" s="99">
        <f>H78+L78</f>
        <v>1946.88</v>
      </c>
      <c r="N78" s="99">
        <f>VLOOKUP(M78,Tarifa1,1)</f>
        <v>248.04</v>
      </c>
      <c r="O78" s="99">
        <f>M78-N78</f>
        <v>1698.8400000000001</v>
      </c>
      <c r="P78" s="102">
        <f>VLOOKUP(M78,Tarifa1,3)</f>
        <v>6.4000000000000001E-2</v>
      </c>
      <c r="Q78" s="99">
        <f>O78*P78</f>
        <v>108.72576000000001</v>
      </c>
      <c r="R78" s="99">
        <f>VLOOKUP(M78,Tarifa1,2)</f>
        <v>4.76</v>
      </c>
      <c r="S78" s="99">
        <f>Q78+R78</f>
        <v>113.48576000000001</v>
      </c>
      <c r="T78" s="99">
        <f>VLOOKUP(M78,Credito1,2)</f>
        <v>191.23</v>
      </c>
      <c r="U78" s="99">
        <f>S78-T78</f>
        <v>-77.744239999999976</v>
      </c>
      <c r="V78" s="103"/>
      <c r="W78" s="99">
        <f>-IF(U78&gt;0,0,U78)</f>
        <v>77.744239999999976</v>
      </c>
      <c r="X78" s="104">
        <f>IF(U78&lt;0,0,U78)</f>
        <v>0</v>
      </c>
      <c r="Y78" s="105">
        <v>0</v>
      </c>
      <c r="Z78" s="99">
        <f>SUM(X78:Y78)</f>
        <v>0</v>
      </c>
      <c r="AA78" s="106">
        <f t="shared" si="27"/>
        <v>2024.6242400000001</v>
      </c>
      <c r="AB78" s="107"/>
    </row>
    <row r="79" spans="3:28" ht="24.95" customHeight="1" x14ac:dyDescent="0.25">
      <c r="C79" s="94">
        <v>37</v>
      </c>
      <c r="D79" s="95" t="s">
        <v>153</v>
      </c>
      <c r="E79" s="95" t="s">
        <v>154</v>
      </c>
      <c r="F79" s="97"/>
      <c r="G79" s="98"/>
      <c r="H79" s="99">
        <v>2009.28</v>
      </c>
      <c r="I79" s="100">
        <v>0</v>
      </c>
      <c r="J79" s="99">
        <f>SUM(H79:I79)</f>
        <v>2009.28</v>
      </c>
      <c r="K79" s="101"/>
      <c r="L79" s="99">
        <v>0</v>
      </c>
      <c r="M79" s="99">
        <f>H79+L79</f>
        <v>2009.28</v>
      </c>
      <c r="N79" s="99">
        <f>VLOOKUP(M79,Tarifa1,1)</f>
        <v>248.04</v>
      </c>
      <c r="O79" s="99">
        <f>M79-N79</f>
        <v>1761.24</v>
      </c>
      <c r="P79" s="102">
        <f>VLOOKUP(M79,Tarifa1,3)</f>
        <v>6.4000000000000001E-2</v>
      </c>
      <c r="Q79" s="99">
        <f>O79*P79</f>
        <v>112.71936000000001</v>
      </c>
      <c r="R79" s="99">
        <f>VLOOKUP(M79,Tarifa1,2)</f>
        <v>4.76</v>
      </c>
      <c r="S79" s="99">
        <f>Q79+R79</f>
        <v>117.47936000000001</v>
      </c>
      <c r="T79" s="99">
        <f>VLOOKUP(M79,Credito1,2)</f>
        <v>191.23</v>
      </c>
      <c r="U79" s="99">
        <f>S79-T79</f>
        <v>-73.750639999999976</v>
      </c>
      <c r="V79" s="103"/>
      <c r="W79" s="99">
        <f>-IF(U79&gt;0,0,U79)</f>
        <v>73.750639999999976</v>
      </c>
      <c r="X79" s="104">
        <f>IF(U79&lt;0,0,U79)</f>
        <v>0</v>
      </c>
      <c r="Y79" s="105">
        <v>0</v>
      </c>
      <c r="Z79" s="99">
        <f>SUM(X79:Y79)</f>
        <v>0</v>
      </c>
      <c r="AA79" s="106">
        <f t="shared" si="27"/>
        <v>2083.0306399999999</v>
      </c>
      <c r="AB79" s="107"/>
    </row>
    <row r="80" spans="3:28" ht="24.95" customHeight="1" x14ac:dyDescent="0.25">
      <c r="C80" s="94">
        <v>38</v>
      </c>
      <c r="D80" s="95" t="s">
        <v>155</v>
      </c>
      <c r="E80" s="95" t="s">
        <v>156</v>
      </c>
      <c r="F80" s="97"/>
      <c r="G80" s="98"/>
      <c r="H80" s="99">
        <v>2404.48</v>
      </c>
      <c r="I80" s="100">
        <v>0</v>
      </c>
      <c r="J80" s="99">
        <f>SUM(H80:I80)</f>
        <v>2404.48</v>
      </c>
      <c r="K80" s="101"/>
      <c r="L80" s="99">
        <v>0</v>
      </c>
      <c r="M80" s="99">
        <f>H80+L80</f>
        <v>2404.48</v>
      </c>
      <c r="N80" s="99">
        <f>VLOOKUP(M80,Tarifa1,1)</f>
        <v>2105.21</v>
      </c>
      <c r="O80" s="99">
        <f>M80-N80</f>
        <v>299.27</v>
      </c>
      <c r="P80" s="102">
        <f>VLOOKUP(M80,Tarifa1,3)</f>
        <v>0.10879999999999999</v>
      </c>
      <c r="Q80" s="99">
        <f>O80*P80</f>
        <v>32.560575999999998</v>
      </c>
      <c r="R80" s="99">
        <f>VLOOKUP(M80,Tarifa1,2)</f>
        <v>123.61499999999999</v>
      </c>
      <c r="S80" s="99">
        <f>Q80+R80</f>
        <v>156.17557599999998</v>
      </c>
      <c r="T80" s="99">
        <f>VLOOKUP(M80,Credito1,2)</f>
        <v>162.435</v>
      </c>
      <c r="U80" s="99">
        <f>S80-T80</f>
        <v>-6.2594240000000241</v>
      </c>
      <c r="V80" s="103"/>
      <c r="W80" s="99">
        <f>-IF(U80&gt;0,0,U80)</f>
        <v>6.2594240000000241</v>
      </c>
      <c r="X80" s="104">
        <f>IF(U80&lt;0,0,U80)</f>
        <v>0</v>
      </c>
      <c r="Y80" s="105">
        <v>0</v>
      </c>
      <c r="Z80" s="99">
        <f>SUM(X80:Y80)</f>
        <v>0</v>
      </c>
      <c r="AA80" s="106">
        <f t="shared" si="27"/>
        <v>2410.7394239999999</v>
      </c>
      <c r="AB80" s="107"/>
    </row>
    <row r="81" spans="1:28" ht="24.95" customHeight="1" x14ac:dyDescent="0.25">
      <c r="C81" s="94"/>
      <c r="D81" s="96" t="s">
        <v>157</v>
      </c>
      <c r="E81" s="95"/>
      <c r="F81" s="97"/>
      <c r="G81" s="98"/>
      <c r="H81" s="99"/>
      <c r="I81" s="100"/>
      <c r="J81" s="99"/>
      <c r="K81" s="101"/>
      <c r="L81" s="99"/>
      <c r="M81" s="99"/>
      <c r="N81" s="99"/>
      <c r="O81" s="99"/>
      <c r="P81" s="102"/>
      <c r="Q81" s="99"/>
      <c r="R81" s="99"/>
      <c r="S81" s="99"/>
      <c r="T81" s="99"/>
      <c r="U81" s="99"/>
      <c r="V81" s="103"/>
      <c r="W81" s="99"/>
      <c r="X81" s="104"/>
      <c r="Y81" s="105"/>
      <c r="Z81" s="99"/>
      <c r="AA81" s="106"/>
      <c r="AB81" s="107"/>
    </row>
    <row r="82" spans="1:28" ht="24.95" customHeight="1" x14ac:dyDescent="0.25">
      <c r="C82" s="94">
        <v>39</v>
      </c>
      <c r="D82" s="95" t="s">
        <v>158</v>
      </c>
      <c r="E82" s="95" t="s">
        <v>159</v>
      </c>
      <c r="F82" s="97"/>
      <c r="G82" s="98"/>
      <c r="H82" s="99">
        <v>4326.3999999999996</v>
      </c>
      <c r="I82" s="100">
        <v>0</v>
      </c>
      <c r="J82" s="99">
        <f>SUM(H82:I82)</f>
        <v>4326.3999999999996</v>
      </c>
      <c r="K82" s="101"/>
      <c r="L82" s="99">
        <v>0</v>
      </c>
      <c r="M82" s="99">
        <f>H82+L82</f>
        <v>4326.3999999999996</v>
      </c>
      <c r="N82" s="99">
        <f>VLOOKUP(M82,Tarifa1,1)</f>
        <v>4300.7550000000001</v>
      </c>
      <c r="O82" s="99">
        <f>M82-N82</f>
        <v>25.644999999999527</v>
      </c>
      <c r="P82" s="102">
        <f>VLOOKUP(M82,Tarifa1,3)</f>
        <v>0.1792</v>
      </c>
      <c r="Q82" s="99">
        <f>O82*P82</f>
        <v>4.5955839999999153</v>
      </c>
      <c r="R82" s="99">
        <f>VLOOKUP(M82,Tarifa1,2)</f>
        <v>393.27499999999998</v>
      </c>
      <c r="S82" s="99">
        <f>Q82+R82</f>
        <v>397.87058399999989</v>
      </c>
      <c r="T82" s="99">
        <f>VLOOKUP(M82,Credito1,2)</f>
        <v>0</v>
      </c>
      <c r="U82" s="99">
        <f>S82-T82</f>
        <v>397.87058399999989</v>
      </c>
      <c r="V82" s="103"/>
      <c r="W82" s="99">
        <f>-IF(U82&gt;0,0,U82)</f>
        <v>0</v>
      </c>
      <c r="X82" s="104">
        <f>IF(U82&lt;0,0,U82)</f>
        <v>397.87058399999989</v>
      </c>
      <c r="Y82" s="105">
        <v>0</v>
      </c>
      <c r="Z82" s="99">
        <f>SUM(X82:Y82)</f>
        <v>397.87058399999989</v>
      </c>
      <c r="AA82" s="106">
        <f t="shared" si="27"/>
        <v>3928.5294159999999</v>
      </c>
      <c r="AB82" s="107"/>
    </row>
    <row r="83" spans="1:28" ht="24.95" customHeight="1" x14ac:dyDescent="0.25">
      <c r="C83" s="94"/>
      <c r="D83" s="96" t="s">
        <v>160</v>
      </c>
      <c r="E83" s="95"/>
      <c r="F83" s="97"/>
      <c r="G83" s="98"/>
      <c r="H83" s="99"/>
      <c r="I83" s="100"/>
      <c r="J83" s="99"/>
      <c r="K83" s="101"/>
      <c r="L83" s="99"/>
      <c r="M83" s="99"/>
      <c r="N83" s="99"/>
      <c r="O83" s="99"/>
      <c r="P83" s="102"/>
      <c r="Q83" s="99"/>
      <c r="R83" s="99"/>
      <c r="S83" s="99"/>
      <c r="T83" s="99"/>
      <c r="U83" s="99"/>
      <c r="V83" s="103"/>
      <c r="W83" s="99"/>
      <c r="X83" s="104"/>
      <c r="Y83" s="105"/>
      <c r="Z83" s="99"/>
      <c r="AA83" s="106"/>
      <c r="AB83" s="107"/>
    </row>
    <row r="84" spans="1:28" ht="24.95" customHeight="1" x14ac:dyDescent="0.25">
      <c r="C84" s="94">
        <v>40</v>
      </c>
      <c r="D84" s="95" t="s">
        <v>161</v>
      </c>
      <c r="E84" s="95" t="s">
        <v>162</v>
      </c>
      <c r="F84" s="97"/>
      <c r="G84" s="98"/>
      <c r="H84" s="99">
        <v>3244.8</v>
      </c>
      <c r="I84" s="100">
        <v>0</v>
      </c>
      <c r="J84" s="99">
        <f>SUM(H84:I84)</f>
        <v>3244.8</v>
      </c>
      <c r="K84" s="101"/>
      <c r="L84" s="99">
        <v>0</v>
      </c>
      <c r="M84" s="99">
        <f>H84+L84</f>
        <v>3244.8</v>
      </c>
      <c r="N84" s="99">
        <f>VLOOKUP(M84,Tarifa1,1)</f>
        <v>2105.21</v>
      </c>
      <c r="O84" s="99">
        <f>M84-N84</f>
        <v>1139.5900000000001</v>
      </c>
      <c r="P84" s="102">
        <f>VLOOKUP(M84,Tarifa1,3)</f>
        <v>0.10879999999999999</v>
      </c>
      <c r="Q84" s="99">
        <f>O84*P84</f>
        <v>123.98739200000001</v>
      </c>
      <c r="R84" s="99">
        <f>VLOOKUP(M84,Tarifa1,2)</f>
        <v>123.61499999999999</v>
      </c>
      <c r="S84" s="99">
        <f>Q84+R84</f>
        <v>247.60239200000001</v>
      </c>
      <c r="T84" s="99">
        <f>VLOOKUP(M84,Credito1,2)</f>
        <v>126.77</v>
      </c>
      <c r="U84" s="99">
        <f>S84-T84</f>
        <v>120.83239200000001</v>
      </c>
      <c r="V84" s="103"/>
      <c r="W84" s="99">
        <f>-IF(U84&gt;0,0,U84)</f>
        <v>0</v>
      </c>
      <c r="X84" s="104">
        <f>IF(U84&lt;0,0,U84)</f>
        <v>120.83239200000001</v>
      </c>
      <c r="Y84" s="105">
        <v>0</v>
      </c>
      <c r="Z84" s="99">
        <f>SUM(X84:Y84)</f>
        <v>120.83239200000001</v>
      </c>
      <c r="AA84" s="106">
        <f t="shared" si="27"/>
        <v>3123.9676080000004</v>
      </c>
      <c r="AB84" s="107"/>
    </row>
    <row r="85" spans="1:28" ht="24.95" customHeight="1" x14ac:dyDescent="0.25">
      <c r="C85" s="94">
        <v>41</v>
      </c>
      <c r="D85" s="95" t="s">
        <v>163</v>
      </c>
      <c r="E85" s="95" t="s">
        <v>143</v>
      </c>
      <c r="F85" s="97"/>
      <c r="G85" s="98"/>
      <c r="H85" s="99">
        <v>1946.88</v>
      </c>
      <c r="I85" s="100">
        <v>0</v>
      </c>
      <c r="J85" s="99">
        <f>SUM(H85:I85)</f>
        <v>1946.88</v>
      </c>
      <c r="K85" s="101"/>
      <c r="L85" s="99"/>
      <c r="M85" s="99"/>
      <c r="N85" s="99"/>
      <c r="O85" s="99"/>
      <c r="P85" s="102"/>
      <c r="Q85" s="99"/>
      <c r="R85" s="99"/>
      <c r="S85" s="99"/>
      <c r="T85" s="99"/>
      <c r="U85" s="99"/>
      <c r="V85" s="103"/>
      <c r="W85" s="99">
        <v>77.739999999999995</v>
      </c>
      <c r="X85" s="104">
        <f>IF(U85&lt;0,0,U85)</f>
        <v>0</v>
      </c>
      <c r="Y85" s="105">
        <v>0</v>
      </c>
      <c r="Z85" s="99">
        <f>SUM(X85:Y85)</f>
        <v>0</v>
      </c>
      <c r="AA85" s="106">
        <f t="shared" si="27"/>
        <v>2024.6200000000001</v>
      </c>
      <c r="AB85" s="107"/>
    </row>
    <row r="86" spans="1:28" ht="24.95" customHeight="1" x14ac:dyDescent="0.25">
      <c r="C86" s="94"/>
      <c r="D86" s="96" t="s">
        <v>164</v>
      </c>
      <c r="E86" s="95"/>
      <c r="F86" s="97"/>
      <c r="G86" s="98"/>
      <c r="H86" s="99"/>
      <c r="I86" s="100"/>
      <c r="J86" s="99"/>
      <c r="K86" s="101"/>
      <c r="L86" s="99"/>
      <c r="M86" s="99"/>
      <c r="N86" s="99"/>
      <c r="O86" s="99"/>
      <c r="P86" s="102"/>
      <c r="Q86" s="99"/>
      <c r="R86" s="99"/>
      <c r="S86" s="99"/>
      <c r="T86" s="99"/>
      <c r="U86" s="99"/>
      <c r="V86" s="103"/>
      <c r="W86" s="99"/>
      <c r="X86" s="104"/>
      <c r="Y86" s="105"/>
      <c r="Z86" s="99"/>
      <c r="AA86" s="106"/>
      <c r="AB86" s="107"/>
    </row>
    <row r="87" spans="1:28" ht="24.95" customHeight="1" x14ac:dyDescent="0.25">
      <c r="C87" s="94">
        <v>42</v>
      </c>
      <c r="D87" s="95" t="s">
        <v>165</v>
      </c>
      <c r="E87" s="95" t="s">
        <v>166</v>
      </c>
      <c r="F87" s="97"/>
      <c r="G87" s="98"/>
      <c r="H87" s="99">
        <v>549.12</v>
      </c>
      <c r="I87" s="100">
        <v>0</v>
      </c>
      <c r="J87" s="99">
        <f>SUM(H87:I87)</f>
        <v>549.12</v>
      </c>
      <c r="K87" s="101"/>
      <c r="L87" s="99">
        <v>0</v>
      </c>
      <c r="M87" s="99">
        <f>H87+L87</f>
        <v>549.12</v>
      </c>
      <c r="N87" s="99">
        <f>VLOOKUP(M87,Tarifa1,1)</f>
        <v>248.04</v>
      </c>
      <c r="O87" s="99">
        <f>M87-N87</f>
        <v>301.08000000000004</v>
      </c>
      <c r="P87" s="102">
        <f>VLOOKUP(M87,Tarifa1,3)</f>
        <v>6.4000000000000001E-2</v>
      </c>
      <c r="Q87" s="99">
        <f>O87*P87</f>
        <v>19.269120000000004</v>
      </c>
      <c r="R87" s="99">
        <f>VLOOKUP(M87,Tarifa1,2)</f>
        <v>4.76</v>
      </c>
      <c r="S87" s="99">
        <f>Q87+R87</f>
        <v>24.029120000000006</v>
      </c>
      <c r="T87" s="99">
        <f>VLOOKUP(M87,Credito1,2)</f>
        <v>203.51</v>
      </c>
      <c r="U87" s="99">
        <f>S87-T87</f>
        <v>-179.48087999999998</v>
      </c>
      <c r="V87" s="103"/>
      <c r="W87" s="99">
        <f>-IF(U87&gt;0,0,U87)</f>
        <v>179.48087999999998</v>
      </c>
      <c r="X87" s="104">
        <f>IF(U87&lt;0,0,U87)</f>
        <v>0</v>
      </c>
      <c r="Y87" s="105">
        <v>0</v>
      </c>
      <c r="Z87" s="99">
        <f>SUM(X87:Y87)</f>
        <v>0</v>
      </c>
      <c r="AA87" s="106">
        <f t="shared" si="27"/>
        <v>728.60087999999996</v>
      </c>
      <c r="AB87" s="107"/>
    </row>
    <row r="88" spans="1:28" ht="24.95" customHeight="1" x14ac:dyDescent="0.25">
      <c r="C88" s="94">
        <v>43</v>
      </c>
      <c r="D88" s="95" t="s">
        <v>167</v>
      </c>
      <c r="E88" s="95" t="s">
        <v>168</v>
      </c>
      <c r="F88" s="97"/>
      <c r="G88" s="98"/>
      <c r="H88" s="99">
        <v>981.76</v>
      </c>
      <c r="I88" s="100">
        <v>0</v>
      </c>
      <c r="J88" s="99">
        <f>SUM(H88:I88)</f>
        <v>981.76</v>
      </c>
      <c r="K88" s="101"/>
      <c r="L88" s="99">
        <v>0</v>
      </c>
      <c r="M88" s="99">
        <f>H88+L88</f>
        <v>981.76</v>
      </c>
      <c r="N88" s="99">
        <f>VLOOKUP(M88,Tarifa1,1)</f>
        <v>248.04</v>
      </c>
      <c r="O88" s="99">
        <f>M88-N88</f>
        <v>733.72</v>
      </c>
      <c r="P88" s="102">
        <f>VLOOKUP(M88,Tarifa1,3)</f>
        <v>6.4000000000000001E-2</v>
      </c>
      <c r="Q88" s="99">
        <f>O88*P88</f>
        <v>46.958080000000002</v>
      </c>
      <c r="R88" s="99">
        <f>VLOOKUP(M88,Tarifa1,2)</f>
        <v>4.76</v>
      </c>
      <c r="S88" s="99">
        <f>Q88+R88</f>
        <v>51.71808</v>
      </c>
      <c r="T88" s="99">
        <f>VLOOKUP(M88,Credito1,2)</f>
        <v>203.41499999999999</v>
      </c>
      <c r="U88" s="99">
        <f>S88-T88</f>
        <v>-151.69691999999998</v>
      </c>
      <c r="V88" s="103"/>
      <c r="W88" s="99">
        <f>-IF(U88&gt;0,0,U88)</f>
        <v>151.69691999999998</v>
      </c>
      <c r="X88" s="104">
        <f>IF(U88&lt;0,0,U88)</f>
        <v>0</v>
      </c>
      <c r="Y88" s="105">
        <v>0</v>
      </c>
      <c r="Z88" s="99">
        <f>SUM(X88:Y88)</f>
        <v>0</v>
      </c>
      <c r="AA88" s="106">
        <f t="shared" si="27"/>
        <v>1133.4569200000001</v>
      </c>
      <c r="AB88" s="107"/>
    </row>
    <row r="89" spans="1:28" ht="24.95" customHeight="1" x14ac:dyDescent="0.25">
      <c r="C89" s="94"/>
      <c r="D89" s="95"/>
      <c r="E89" s="95"/>
      <c r="F89" s="97"/>
      <c r="G89" s="98"/>
      <c r="H89" s="99"/>
      <c r="I89" s="100"/>
      <c r="J89" s="99"/>
      <c r="K89" s="101"/>
      <c r="L89" s="99"/>
      <c r="M89" s="99"/>
      <c r="N89" s="99"/>
      <c r="O89" s="99"/>
      <c r="P89" s="102"/>
      <c r="Q89" s="99"/>
      <c r="R89" s="99"/>
      <c r="S89" s="99"/>
      <c r="T89" s="99"/>
      <c r="U89" s="99"/>
      <c r="V89" s="103"/>
      <c r="W89" s="99"/>
      <c r="X89" s="104"/>
      <c r="Y89" s="105"/>
      <c r="Z89" s="99"/>
      <c r="AA89" s="106"/>
      <c r="AB89" s="107"/>
    </row>
    <row r="90" spans="1:28" ht="24.95" customHeight="1" x14ac:dyDescent="0.25">
      <c r="H90" s="129">
        <f>SUM(H77:H89)</f>
        <v>20641.399999999998</v>
      </c>
      <c r="I90" s="130"/>
      <c r="J90" s="129">
        <f>SUM(J77:J89)</f>
        <v>20641.399999999998</v>
      </c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29">
        <f>W77+W78+W79+W80+W85+W87+W88</f>
        <v>566.67210399999999</v>
      </c>
      <c r="X90" s="131">
        <f>SUM(X77:X89)</f>
        <v>638.12096799999995</v>
      </c>
      <c r="Y90" s="132"/>
      <c r="Z90" s="129">
        <f>SUM(Z77:Z89)</f>
        <v>638.12096799999995</v>
      </c>
      <c r="AA90" s="129">
        <f>SUM(AA76:AA89)</f>
        <v>20569.951136</v>
      </c>
    </row>
    <row r="91" spans="1:28" ht="24.95" customHeight="1" x14ac:dyDescent="0.25">
      <c r="A91" s="108"/>
      <c r="C91" s="67" t="s">
        <v>0</v>
      </c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</row>
    <row r="92" spans="1:28" ht="24.95" customHeight="1" x14ac:dyDescent="0.25">
      <c r="C92" s="69" t="str">
        <f>[1]REGIDORES!B4</f>
        <v>SUELDOS  DEL 16  AL 31  DE JULIO  DEL 2015</v>
      </c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</row>
    <row r="93" spans="1:28" ht="24.95" customHeight="1" x14ac:dyDescent="0.25">
      <c r="C93" s="69" t="s">
        <v>69</v>
      </c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</row>
    <row r="94" spans="1:28" ht="18" customHeight="1" x14ac:dyDescent="0.25">
      <c r="C94" s="71"/>
      <c r="D94" s="71"/>
      <c r="E94" s="71"/>
      <c r="F94" s="133" t="s">
        <v>3</v>
      </c>
      <c r="G94" s="133" t="s">
        <v>4</v>
      </c>
      <c r="H94" s="134" t="s">
        <v>5</v>
      </c>
      <c r="I94" s="135"/>
      <c r="J94" s="136"/>
      <c r="K94" s="137"/>
      <c r="L94" s="133" t="s">
        <v>6</v>
      </c>
      <c r="M94" s="138"/>
      <c r="N94" s="134" t="s">
        <v>7</v>
      </c>
      <c r="O94" s="135"/>
      <c r="P94" s="135"/>
      <c r="Q94" s="135"/>
      <c r="R94" s="135"/>
      <c r="S94" s="136"/>
      <c r="T94" s="133" t="s">
        <v>8</v>
      </c>
      <c r="U94" s="133" t="s">
        <v>9</v>
      </c>
      <c r="V94" s="137"/>
      <c r="W94" s="133" t="s">
        <v>10</v>
      </c>
      <c r="X94" s="134" t="s">
        <v>11</v>
      </c>
      <c r="Y94" s="135"/>
      <c r="Z94" s="136"/>
      <c r="AA94" s="133" t="s">
        <v>12</v>
      </c>
      <c r="AB94" s="139"/>
    </row>
    <row r="95" spans="1:28" ht="18" customHeight="1" x14ac:dyDescent="0.25">
      <c r="C95" s="140" t="s">
        <v>13</v>
      </c>
      <c r="D95" s="140"/>
      <c r="E95" s="140"/>
      <c r="F95" s="141" t="s">
        <v>14</v>
      </c>
      <c r="G95" s="140" t="s">
        <v>15</v>
      </c>
      <c r="H95" s="133" t="s">
        <v>4</v>
      </c>
      <c r="I95" s="133" t="s">
        <v>16</v>
      </c>
      <c r="J95" s="133" t="s">
        <v>17</v>
      </c>
      <c r="K95" s="137"/>
      <c r="L95" s="140" t="s">
        <v>18</v>
      </c>
      <c r="M95" s="138" t="s">
        <v>19</v>
      </c>
      <c r="N95" s="138" t="s">
        <v>20</v>
      </c>
      <c r="O95" s="138" t="s">
        <v>21</v>
      </c>
      <c r="P95" s="138" t="s">
        <v>22</v>
      </c>
      <c r="Q95" s="138" t="s">
        <v>23</v>
      </c>
      <c r="R95" s="138" t="s">
        <v>24</v>
      </c>
      <c r="S95" s="138" t="s">
        <v>9</v>
      </c>
      <c r="T95" s="140" t="s">
        <v>25</v>
      </c>
      <c r="U95" s="140" t="s">
        <v>26</v>
      </c>
      <c r="V95" s="137"/>
      <c r="W95" s="140" t="s">
        <v>27</v>
      </c>
      <c r="X95" s="133" t="s">
        <v>28</v>
      </c>
      <c r="Y95" s="133" t="s">
        <v>29</v>
      </c>
      <c r="Z95" s="133" t="s">
        <v>30</v>
      </c>
      <c r="AA95" s="140" t="s">
        <v>31</v>
      </c>
      <c r="AB95" s="142" t="s">
        <v>32</v>
      </c>
    </row>
    <row r="96" spans="1:28" ht="18" customHeight="1" x14ac:dyDescent="0.25">
      <c r="C96" s="143"/>
      <c r="D96" s="144"/>
      <c r="E96" s="144" t="s">
        <v>33</v>
      </c>
      <c r="F96" s="140"/>
      <c r="G96" s="140"/>
      <c r="H96" s="140" t="s">
        <v>34</v>
      </c>
      <c r="I96" s="140" t="s">
        <v>35</v>
      </c>
      <c r="J96" s="140" t="s">
        <v>36</v>
      </c>
      <c r="K96" s="137"/>
      <c r="L96" s="140" t="s">
        <v>37</v>
      </c>
      <c r="M96" s="133" t="s">
        <v>38</v>
      </c>
      <c r="N96" s="133" t="s">
        <v>39</v>
      </c>
      <c r="O96" s="133" t="s">
        <v>40</v>
      </c>
      <c r="P96" s="133" t="s">
        <v>40</v>
      </c>
      <c r="Q96" s="133" t="s">
        <v>41</v>
      </c>
      <c r="R96" s="133" t="s">
        <v>42</v>
      </c>
      <c r="S96" s="133" t="s">
        <v>43</v>
      </c>
      <c r="T96" s="140" t="s">
        <v>44</v>
      </c>
      <c r="U96" s="145" t="s">
        <v>169</v>
      </c>
      <c r="V96" s="146"/>
      <c r="W96" s="140" t="s">
        <v>46</v>
      </c>
      <c r="X96" s="140"/>
      <c r="Y96" s="140"/>
      <c r="Z96" s="140" t="s">
        <v>47</v>
      </c>
      <c r="AA96" s="140" t="s">
        <v>48</v>
      </c>
      <c r="AB96" s="147"/>
    </row>
    <row r="97" spans="3:28" ht="18" customHeight="1" x14ac:dyDescent="0.25">
      <c r="C97" s="148"/>
      <c r="D97" s="149" t="s">
        <v>170</v>
      </c>
      <c r="E97" s="150"/>
      <c r="F97" s="148"/>
      <c r="G97" s="148"/>
      <c r="H97" s="148"/>
      <c r="I97" s="148"/>
      <c r="J97" s="148"/>
      <c r="K97" s="151"/>
      <c r="L97" s="148"/>
      <c r="M97" s="148"/>
      <c r="N97" s="148"/>
      <c r="O97" s="148"/>
      <c r="P97" s="148"/>
      <c r="Q97" s="148"/>
      <c r="R97" s="148"/>
      <c r="S97" s="148"/>
      <c r="T97" s="148"/>
      <c r="U97" s="151"/>
      <c r="V97" s="151"/>
      <c r="W97" s="148"/>
      <c r="X97" s="148"/>
      <c r="Y97" s="148"/>
      <c r="Z97" s="148"/>
      <c r="AA97" s="148"/>
      <c r="AB97" s="152"/>
    </row>
    <row r="98" spans="3:28" ht="24.95" customHeight="1" x14ac:dyDescent="0.25">
      <c r="C98" s="94">
        <v>44</v>
      </c>
      <c r="D98" s="95" t="s">
        <v>171</v>
      </c>
      <c r="E98" s="95" t="s">
        <v>172</v>
      </c>
      <c r="F98" s="97"/>
      <c r="G98" s="98"/>
      <c r="H98" s="99">
        <v>1115.92</v>
      </c>
      <c r="I98" s="100">
        <v>0</v>
      </c>
      <c r="J98" s="99">
        <f t="shared" ref="J98:J104" si="28">SUM(H98:I98)</f>
        <v>1115.92</v>
      </c>
      <c r="K98" s="101"/>
      <c r="L98" s="99">
        <v>0</v>
      </c>
      <c r="M98" s="99">
        <f t="shared" ref="M98:M104" si="29">H98+L98</f>
        <v>1115.92</v>
      </c>
      <c r="N98" s="99">
        <f t="shared" ref="N98:N104" si="30">VLOOKUP(M98,Tarifa1,1)</f>
        <v>248.04</v>
      </c>
      <c r="O98" s="99">
        <f t="shared" ref="O98:O104" si="31">M98-N98</f>
        <v>867.88000000000011</v>
      </c>
      <c r="P98" s="102">
        <f t="shared" ref="P98:P104" si="32">VLOOKUP(M98,Tarifa1,3)</f>
        <v>6.4000000000000001E-2</v>
      </c>
      <c r="Q98" s="99">
        <f t="shared" ref="Q98:Q104" si="33">O98*P98</f>
        <v>55.544320000000006</v>
      </c>
      <c r="R98" s="99">
        <f t="shared" ref="R98:R104" si="34">VLOOKUP(M98,Tarifa1,2)</f>
        <v>4.76</v>
      </c>
      <c r="S98" s="99">
        <f t="shared" ref="S98:S104" si="35">Q98+R98</f>
        <v>60.304320000000004</v>
      </c>
      <c r="T98" s="99">
        <f t="shared" ref="T98:T104" si="36">VLOOKUP(M98,Credito1,2)</f>
        <v>203.41499999999999</v>
      </c>
      <c r="U98" s="99">
        <f t="shared" ref="U98:U104" si="37">S98-T98</f>
        <v>-143.11068</v>
      </c>
      <c r="V98" s="103"/>
      <c r="W98" s="99">
        <f t="shared" ref="W98:W104" si="38">-IF(U98&gt;0,0,U98)</f>
        <v>143.11068</v>
      </c>
      <c r="X98" s="104">
        <f t="shared" ref="X98:X104" si="39">IF(U98&lt;0,0,U98)</f>
        <v>0</v>
      </c>
      <c r="Y98" s="105">
        <v>0</v>
      </c>
      <c r="Z98" s="99">
        <f t="shared" ref="Z98:Z104" si="40">SUM(X98:Y98)</f>
        <v>0</v>
      </c>
      <c r="AA98" s="99">
        <f t="shared" ref="AA98:AA108" si="41">J98+W98-Z98</f>
        <v>1259.0306800000001</v>
      </c>
      <c r="AB98" s="107"/>
    </row>
    <row r="99" spans="3:28" ht="24.95" customHeight="1" x14ac:dyDescent="0.25">
      <c r="C99" s="94">
        <v>45</v>
      </c>
      <c r="D99" s="95" t="s">
        <v>173</v>
      </c>
      <c r="E99" s="95" t="s">
        <v>174</v>
      </c>
      <c r="F99" s="97"/>
      <c r="G99" s="98"/>
      <c r="H99" s="99">
        <v>1115.92</v>
      </c>
      <c r="I99" s="100">
        <v>0</v>
      </c>
      <c r="J99" s="99">
        <f t="shared" si="28"/>
        <v>1115.92</v>
      </c>
      <c r="K99" s="101"/>
      <c r="L99" s="99">
        <v>0</v>
      </c>
      <c r="M99" s="99">
        <f t="shared" si="29"/>
        <v>1115.92</v>
      </c>
      <c r="N99" s="99">
        <f t="shared" si="30"/>
        <v>248.04</v>
      </c>
      <c r="O99" s="99">
        <f t="shared" si="31"/>
        <v>867.88000000000011</v>
      </c>
      <c r="P99" s="102">
        <f t="shared" si="32"/>
        <v>6.4000000000000001E-2</v>
      </c>
      <c r="Q99" s="99">
        <f t="shared" si="33"/>
        <v>55.544320000000006</v>
      </c>
      <c r="R99" s="99">
        <f t="shared" si="34"/>
        <v>4.76</v>
      </c>
      <c r="S99" s="99">
        <f t="shared" si="35"/>
        <v>60.304320000000004</v>
      </c>
      <c r="T99" s="99">
        <f t="shared" si="36"/>
        <v>203.41499999999999</v>
      </c>
      <c r="U99" s="99">
        <f t="shared" si="37"/>
        <v>-143.11068</v>
      </c>
      <c r="V99" s="103"/>
      <c r="W99" s="99">
        <f t="shared" si="38"/>
        <v>143.11068</v>
      </c>
      <c r="X99" s="104">
        <f t="shared" si="39"/>
        <v>0</v>
      </c>
      <c r="Y99" s="105">
        <v>0</v>
      </c>
      <c r="Z99" s="99">
        <f t="shared" si="40"/>
        <v>0</v>
      </c>
      <c r="AA99" s="99">
        <f t="shared" si="41"/>
        <v>1259.0306800000001</v>
      </c>
      <c r="AB99" s="107"/>
    </row>
    <row r="100" spans="3:28" ht="24.95" customHeight="1" x14ac:dyDescent="0.25">
      <c r="C100" s="94">
        <v>46</v>
      </c>
      <c r="D100" s="95" t="s">
        <v>175</v>
      </c>
      <c r="E100" s="95" t="s">
        <v>176</v>
      </c>
      <c r="F100" s="97"/>
      <c r="G100" s="98"/>
      <c r="H100" s="99">
        <v>1115.92</v>
      </c>
      <c r="I100" s="100">
        <v>0</v>
      </c>
      <c r="J100" s="99">
        <f t="shared" si="28"/>
        <v>1115.92</v>
      </c>
      <c r="K100" s="101"/>
      <c r="L100" s="99">
        <v>0</v>
      </c>
      <c r="M100" s="99">
        <f t="shared" si="29"/>
        <v>1115.92</v>
      </c>
      <c r="N100" s="99">
        <f t="shared" si="30"/>
        <v>248.04</v>
      </c>
      <c r="O100" s="99">
        <f t="shared" si="31"/>
        <v>867.88000000000011</v>
      </c>
      <c r="P100" s="102">
        <f t="shared" si="32"/>
        <v>6.4000000000000001E-2</v>
      </c>
      <c r="Q100" s="99">
        <f t="shared" si="33"/>
        <v>55.544320000000006</v>
      </c>
      <c r="R100" s="99">
        <f t="shared" si="34"/>
        <v>4.76</v>
      </c>
      <c r="S100" s="99">
        <f t="shared" si="35"/>
        <v>60.304320000000004</v>
      </c>
      <c r="T100" s="99">
        <f t="shared" si="36"/>
        <v>203.41499999999999</v>
      </c>
      <c r="U100" s="99">
        <f t="shared" si="37"/>
        <v>-143.11068</v>
      </c>
      <c r="V100" s="103"/>
      <c r="W100" s="99">
        <f t="shared" si="38"/>
        <v>143.11068</v>
      </c>
      <c r="X100" s="104">
        <f t="shared" si="39"/>
        <v>0</v>
      </c>
      <c r="Y100" s="105">
        <v>0</v>
      </c>
      <c r="Z100" s="99">
        <f t="shared" si="40"/>
        <v>0</v>
      </c>
      <c r="AA100" s="99">
        <f t="shared" si="41"/>
        <v>1259.0306800000001</v>
      </c>
      <c r="AB100" s="107"/>
    </row>
    <row r="101" spans="3:28" ht="24.95" customHeight="1" x14ac:dyDescent="0.25">
      <c r="C101" s="94">
        <v>47</v>
      </c>
      <c r="D101" s="95" t="s">
        <v>177</v>
      </c>
      <c r="E101" s="95" t="s">
        <v>178</v>
      </c>
      <c r="F101" s="97"/>
      <c r="G101" s="98"/>
      <c r="H101" s="99">
        <v>1115.92</v>
      </c>
      <c r="I101" s="100">
        <v>0</v>
      </c>
      <c r="J101" s="99">
        <f t="shared" si="28"/>
        <v>1115.92</v>
      </c>
      <c r="K101" s="101"/>
      <c r="L101" s="99">
        <v>0</v>
      </c>
      <c r="M101" s="99">
        <f t="shared" si="29"/>
        <v>1115.92</v>
      </c>
      <c r="N101" s="99">
        <f t="shared" si="30"/>
        <v>248.04</v>
      </c>
      <c r="O101" s="99">
        <f t="shared" si="31"/>
        <v>867.88000000000011</v>
      </c>
      <c r="P101" s="102">
        <f t="shared" si="32"/>
        <v>6.4000000000000001E-2</v>
      </c>
      <c r="Q101" s="99">
        <f t="shared" si="33"/>
        <v>55.544320000000006</v>
      </c>
      <c r="R101" s="99">
        <f t="shared" si="34"/>
        <v>4.76</v>
      </c>
      <c r="S101" s="99">
        <f t="shared" si="35"/>
        <v>60.304320000000004</v>
      </c>
      <c r="T101" s="99">
        <f t="shared" si="36"/>
        <v>203.41499999999999</v>
      </c>
      <c r="U101" s="99">
        <f t="shared" si="37"/>
        <v>-143.11068</v>
      </c>
      <c r="V101" s="103"/>
      <c r="W101" s="99">
        <f t="shared" si="38"/>
        <v>143.11068</v>
      </c>
      <c r="X101" s="104">
        <f t="shared" si="39"/>
        <v>0</v>
      </c>
      <c r="Y101" s="105">
        <v>0</v>
      </c>
      <c r="Z101" s="99">
        <f t="shared" si="40"/>
        <v>0</v>
      </c>
      <c r="AA101" s="99">
        <f t="shared" si="41"/>
        <v>1259.0306800000001</v>
      </c>
      <c r="AB101" s="107"/>
    </row>
    <row r="102" spans="3:28" ht="24.95" customHeight="1" x14ac:dyDescent="0.25">
      <c r="C102" s="94">
        <v>48</v>
      </c>
      <c r="D102" s="95" t="s">
        <v>179</v>
      </c>
      <c r="E102" s="95" t="s">
        <v>180</v>
      </c>
      <c r="F102" s="97"/>
      <c r="G102" s="98"/>
      <c r="H102" s="99">
        <v>1115.92</v>
      </c>
      <c r="I102" s="100">
        <v>0</v>
      </c>
      <c r="J102" s="99">
        <f t="shared" si="28"/>
        <v>1115.92</v>
      </c>
      <c r="K102" s="101"/>
      <c r="L102" s="99">
        <v>0</v>
      </c>
      <c r="M102" s="99">
        <f t="shared" si="29"/>
        <v>1115.92</v>
      </c>
      <c r="N102" s="99">
        <f t="shared" si="30"/>
        <v>248.04</v>
      </c>
      <c r="O102" s="99">
        <f t="shared" si="31"/>
        <v>867.88000000000011</v>
      </c>
      <c r="P102" s="102">
        <f t="shared" si="32"/>
        <v>6.4000000000000001E-2</v>
      </c>
      <c r="Q102" s="99">
        <f t="shared" si="33"/>
        <v>55.544320000000006</v>
      </c>
      <c r="R102" s="99">
        <f t="shared" si="34"/>
        <v>4.76</v>
      </c>
      <c r="S102" s="99">
        <f t="shared" si="35"/>
        <v>60.304320000000004</v>
      </c>
      <c r="T102" s="99">
        <f t="shared" si="36"/>
        <v>203.41499999999999</v>
      </c>
      <c r="U102" s="99">
        <f t="shared" si="37"/>
        <v>-143.11068</v>
      </c>
      <c r="V102" s="103"/>
      <c r="W102" s="99">
        <f t="shared" si="38"/>
        <v>143.11068</v>
      </c>
      <c r="X102" s="104">
        <f t="shared" si="39"/>
        <v>0</v>
      </c>
      <c r="Y102" s="105">
        <v>0</v>
      </c>
      <c r="Z102" s="99">
        <f t="shared" si="40"/>
        <v>0</v>
      </c>
      <c r="AA102" s="99">
        <f t="shared" si="41"/>
        <v>1259.0306800000001</v>
      </c>
      <c r="AB102" s="107"/>
    </row>
    <row r="103" spans="3:28" ht="24.95" customHeight="1" x14ac:dyDescent="0.25">
      <c r="C103" s="94">
        <v>49</v>
      </c>
      <c r="D103" s="95" t="s">
        <v>181</v>
      </c>
      <c r="E103" s="95" t="s">
        <v>182</v>
      </c>
      <c r="F103" s="97"/>
      <c r="G103" s="98"/>
      <c r="H103" s="99">
        <v>1115.92</v>
      </c>
      <c r="I103" s="100">
        <v>0</v>
      </c>
      <c r="J103" s="99">
        <f t="shared" si="28"/>
        <v>1115.92</v>
      </c>
      <c r="K103" s="101"/>
      <c r="L103" s="99">
        <v>0</v>
      </c>
      <c r="M103" s="99">
        <f t="shared" si="29"/>
        <v>1115.92</v>
      </c>
      <c r="N103" s="99">
        <f t="shared" si="30"/>
        <v>248.04</v>
      </c>
      <c r="O103" s="99">
        <f t="shared" si="31"/>
        <v>867.88000000000011</v>
      </c>
      <c r="P103" s="102">
        <f t="shared" si="32"/>
        <v>6.4000000000000001E-2</v>
      </c>
      <c r="Q103" s="99">
        <f t="shared" si="33"/>
        <v>55.544320000000006</v>
      </c>
      <c r="R103" s="99">
        <f t="shared" si="34"/>
        <v>4.76</v>
      </c>
      <c r="S103" s="99">
        <f t="shared" si="35"/>
        <v>60.304320000000004</v>
      </c>
      <c r="T103" s="99">
        <f t="shared" si="36"/>
        <v>203.41499999999999</v>
      </c>
      <c r="U103" s="99">
        <f t="shared" si="37"/>
        <v>-143.11068</v>
      </c>
      <c r="V103" s="103"/>
      <c r="W103" s="99">
        <f t="shared" si="38"/>
        <v>143.11068</v>
      </c>
      <c r="X103" s="104">
        <f t="shared" si="39"/>
        <v>0</v>
      </c>
      <c r="Y103" s="105">
        <v>0</v>
      </c>
      <c r="Z103" s="99">
        <f t="shared" si="40"/>
        <v>0</v>
      </c>
      <c r="AA103" s="99">
        <f t="shared" si="41"/>
        <v>1259.0306800000001</v>
      </c>
      <c r="AB103" s="107"/>
    </row>
    <row r="104" spans="3:28" ht="24.95" customHeight="1" x14ac:dyDescent="0.25">
      <c r="C104" s="94">
        <v>50</v>
      </c>
      <c r="D104" s="95" t="s">
        <v>183</v>
      </c>
      <c r="E104" s="95" t="s">
        <v>184</v>
      </c>
      <c r="F104" s="97"/>
      <c r="G104" s="98"/>
      <c r="H104" s="99">
        <v>1115.92</v>
      </c>
      <c r="I104" s="100">
        <v>0</v>
      </c>
      <c r="J104" s="99">
        <f t="shared" si="28"/>
        <v>1115.92</v>
      </c>
      <c r="K104" s="101"/>
      <c r="L104" s="99">
        <v>0</v>
      </c>
      <c r="M104" s="99">
        <f t="shared" si="29"/>
        <v>1115.92</v>
      </c>
      <c r="N104" s="99">
        <f t="shared" si="30"/>
        <v>248.04</v>
      </c>
      <c r="O104" s="99">
        <f t="shared" si="31"/>
        <v>867.88000000000011</v>
      </c>
      <c r="P104" s="102">
        <f t="shared" si="32"/>
        <v>6.4000000000000001E-2</v>
      </c>
      <c r="Q104" s="99">
        <f t="shared" si="33"/>
        <v>55.544320000000006</v>
      </c>
      <c r="R104" s="99">
        <f t="shared" si="34"/>
        <v>4.76</v>
      </c>
      <c r="S104" s="99">
        <f t="shared" si="35"/>
        <v>60.304320000000004</v>
      </c>
      <c r="T104" s="99">
        <f t="shared" si="36"/>
        <v>203.41499999999999</v>
      </c>
      <c r="U104" s="99">
        <f t="shared" si="37"/>
        <v>-143.11068</v>
      </c>
      <c r="V104" s="103"/>
      <c r="W104" s="99">
        <f t="shared" si="38"/>
        <v>143.11068</v>
      </c>
      <c r="X104" s="104">
        <f t="shared" si="39"/>
        <v>0</v>
      </c>
      <c r="Y104" s="105">
        <v>0</v>
      </c>
      <c r="Z104" s="99">
        <f t="shared" si="40"/>
        <v>0</v>
      </c>
      <c r="AA104" s="99">
        <f t="shared" si="41"/>
        <v>1259.0306800000001</v>
      </c>
      <c r="AB104" s="107"/>
    </row>
    <row r="105" spans="3:28" ht="24.95" customHeight="1" x14ac:dyDescent="0.25">
      <c r="C105" s="94"/>
      <c r="D105" s="96" t="s">
        <v>185</v>
      </c>
      <c r="E105" s="95"/>
      <c r="F105" s="97"/>
      <c r="G105" s="98"/>
      <c r="H105" s="99"/>
      <c r="I105" s="100"/>
      <c r="J105" s="99"/>
      <c r="K105" s="101"/>
      <c r="L105" s="99"/>
      <c r="M105" s="99"/>
      <c r="N105" s="99"/>
      <c r="O105" s="99"/>
      <c r="P105" s="102"/>
      <c r="Q105" s="99"/>
      <c r="R105" s="99"/>
      <c r="S105" s="99"/>
      <c r="T105" s="99"/>
      <c r="U105" s="99"/>
      <c r="V105" s="103"/>
      <c r="W105" s="99"/>
      <c r="X105" s="104"/>
      <c r="Y105" s="105"/>
      <c r="Z105" s="99"/>
      <c r="AA105" s="99"/>
      <c r="AB105" s="107"/>
    </row>
    <row r="106" spans="3:28" ht="24.95" customHeight="1" x14ac:dyDescent="0.25">
      <c r="C106" s="94">
        <v>51</v>
      </c>
      <c r="D106" s="95" t="s">
        <v>186</v>
      </c>
      <c r="E106" s="95" t="s">
        <v>187</v>
      </c>
      <c r="F106" s="97"/>
      <c r="G106" s="98"/>
      <c r="H106" s="99">
        <v>2704</v>
      </c>
      <c r="I106" s="100">
        <v>0</v>
      </c>
      <c r="J106" s="99">
        <f>SUM(H106:I106)</f>
        <v>2704</v>
      </c>
      <c r="K106" s="101"/>
      <c r="L106" s="99">
        <v>0</v>
      </c>
      <c r="M106" s="99">
        <f>H106+L106</f>
        <v>2704</v>
      </c>
      <c r="N106" s="99">
        <f>VLOOKUP(M106,Tarifa1,1)</f>
        <v>2105.21</v>
      </c>
      <c r="O106" s="99">
        <f>M106-N106</f>
        <v>598.79</v>
      </c>
      <c r="P106" s="102">
        <f>VLOOKUP(M106,Tarifa1,3)</f>
        <v>0.10879999999999999</v>
      </c>
      <c r="Q106" s="99">
        <f>O106*P106</f>
        <v>65.148351999999988</v>
      </c>
      <c r="R106" s="99">
        <f>VLOOKUP(M106,Tarifa1,2)</f>
        <v>123.61499999999999</v>
      </c>
      <c r="S106" s="99">
        <f>Q106+R106</f>
        <v>188.763352</v>
      </c>
      <c r="T106" s="99">
        <f>VLOOKUP(M106,Credito1,2)</f>
        <v>147.315</v>
      </c>
      <c r="U106" s="99">
        <f>S106-T106</f>
        <v>41.448352</v>
      </c>
      <c r="V106" s="103"/>
      <c r="W106" s="99">
        <f>-IF(U106&gt;0,0,U106)</f>
        <v>0</v>
      </c>
      <c r="X106" s="104">
        <f>IF(U106&lt;0,0,U106)</f>
        <v>41.448352</v>
      </c>
      <c r="Y106" s="105">
        <v>0</v>
      </c>
      <c r="Z106" s="99">
        <f>SUM(X106:Y106)</f>
        <v>41.448352</v>
      </c>
      <c r="AA106" s="99">
        <f t="shared" si="41"/>
        <v>2662.5516480000001</v>
      </c>
      <c r="AB106" s="107"/>
    </row>
    <row r="107" spans="3:28" ht="24.95" customHeight="1" x14ac:dyDescent="0.25">
      <c r="C107" s="94">
        <v>52</v>
      </c>
      <c r="D107" s="95" t="s">
        <v>188</v>
      </c>
      <c r="E107" s="95" t="s">
        <v>189</v>
      </c>
      <c r="F107" s="97"/>
      <c r="G107" s="98"/>
      <c r="H107" s="99">
        <v>3334.24</v>
      </c>
      <c r="I107" s="100">
        <v>0</v>
      </c>
      <c r="J107" s="99">
        <f>SUM(H107:I107)</f>
        <v>3334.24</v>
      </c>
      <c r="K107" s="101"/>
      <c r="L107" s="99">
        <v>0</v>
      </c>
      <c r="M107" s="99">
        <f>H107+L107</f>
        <v>3334.24</v>
      </c>
      <c r="N107" s="99">
        <f>VLOOKUP(M107,Tarifa1,1)</f>
        <v>2105.21</v>
      </c>
      <c r="O107" s="99">
        <f>M107-N107</f>
        <v>1229.0299999999997</v>
      </c>
      <c r="P107" s="102">
        <f>VLOOKUP(M107,Tarifa1,3)</f>
        <v>0.10879999999999999</v>
      </c>
      <c r="Q107" s="99">
        <f>O107*P107</f>
        <v>133.71846399999995</v>
      </c>
      <c r="R107" s="99">
        <f>VLOOKUP(M107,Tarifa1,2)</f>
        <v>123.61499999999999</v>
      </c>
      <c r="S107" s="99">
        <f>Q107+R107</f>
        <v>257.33346399999994</v>
      </c>
      <c r="T107" s="99">
        <f>VLOOKUP(M107,Credito1,2)</f>
        <v>126.77</v>
      </c>
      <c r="U107" s="99">
        <f>S107-T107</f>
        <v>130.56346399999995</v>
      </c>
      <c r="V107" s="103"/>
      <c r="W107" s="99">
        <f>-IF(U107&gt;0,0,U107)</f>
        <v>0</v>
      </c>
      <c r="X107" s="104">
        <f>IF(U107&lt;0,0,U107)</f>
        <v>130.56346399999995</v>
      </c>
      <c r="Y107" s="105">
        <v>0</v>
      </c>
      <c r="Z107" s="99">
        <f>SUM(X107:Y107)</f>
        <v>130.56346399999995</v>
      </c>
      <c r="AA107" s="99">
        <f t="shared" si="41"/>
        <v>3203.6765359999999</v>
      </c>
      <c r="AB107" s="107"/>
    </row>
    <row r="108" spans="3:28" ht="24.95" customHeight="1" x14ac:dyDescent="0.25">
      <c r="C108" s="94">
        <v>53</v>
      </c>
      <c r="D108" s="95" t="s">
        <v>190</v>
      </c>
      <c r="E108" s="95" t="s">
        <v>191</v>
      </c>
      <c r="F108" s="97"/>
      <c r="G108" s="98"/>
      <c r="H108" s="99">
        <v>2704</v>
      </c>
      <c r="I108" s="100">
        <v>0</v>
      </c>
      <c r="J108" s="99">
        <f>SUM(H108:I108)</f>
        <v>2704</v>
      </c>
      <c r="K108" s="101"/>
      <c r="L108" s="99">
        <v>0</v>
      </c>
      <c r="M108" s="99">
        <f>H108+L108</f>
        <v>2704</v>
      </c>
      <c r="N108" s="99">
        <f>VLOOKUP(M108,Tarifa1,1)</f>
        <v>2105.21</v>
      </c>
      <c r="O108" s="99">
        <f>M108-N108</f>
        <v>598.79</v>
      </c>
      <c r="P108" s="102">
        <f>VLOOKUP(M108,Tarifa1,3)</f>
        <v>0.10879999999999999</v>
      </c>
      <c r="Q108" s="99">
        <f>O108*P108</f>
        <v>65.148351999999988</v>
      </c>
      <c r="R108" s="99">
        <f>VLOOKUP(M108,Tarifa1,2)</f>
        <v>123.61499999999999</v>
      </c>
      <c r="S108" s="99">
        <f>Q108+R108</f>
        <v>188.763352</v>
      </c>
      <c r="T108" s="99">
        <f>VLOOKUP(M108,Credito1,2)</f>
        <v>147.315</v>
      </c>
      <c r="U108" s="99">
        <f>S108-T108</f>
        <v>41.448352</v>
      </c>
      <c r="V108" s="103"/>
      <c r="W108" s="99">
        <f>-IF(U108&gt;0,0,U108)</f>
        <v>0</v>
      </c>
      <c r="X108" s="104">
        <f>IF(U108&lt;0,0,U108)</f>
        <v>41.448352</v>
      </c>
      <c r="Y108" s="105">
        <v>0</v>
      </c>
      <c r="Z108" s="99">
        <f>SUM(X108:Y108)</f>
        <v>41.448352</v>
      </c>
      <c r="AA108" s="99">
        <f t="shared" si="41"/>
        <v>2662.5516480000001</v>
      </c>
      <c r="AB108" s="107"/>
    </row>
    <row r="109" spans="3:28" ht="24.95" customHeight="1" x14ac:dyDescent="0.25">
      <c r="C109" s="94"/>
      <c r="D109" s="95"/>
      <c r="E109" s="95"/>
      <c r="F109" s="97"/>
      <c r="G109" s="98"/>
      <c r="H109" s="99"/>
      <c r="I109" s="100"/>
      <c r="J109" s="99"/>
      <c r="K109" s="101"/>
      <c r="L109" s="99">
        <v>0</v>
      </c>
      <c r="M109" s="99">
        <f>H109+L109</f>
        <v>0</v>
      </c>
      <c r="N109" s="99" t="e">
        <f>VLOOKUP(M109,Tarifa1,1)</f>
        <v>#N/A</v>
      </c>
      <c r="O109" s="99" t="e">
        <f>M109-N109</f>
        <v>#N/A</v>
      </c>
      <c r="P109" s="102" t="e">
        <f>VLOOKUP(M109,Tarifa1,3)</f>
        <v>#N/A</v>
      </c>
      <c r="Q109" s="99" t="e">
        <f>O109*P109</f>
        <v>#N/A</v>
      </c>
      <c r="R109" s="99" t="e">
        <f>VLOOKUP(M109,Tarifa1,2)</f>
        <v>#N/A</v>
      </c>
      <c r="S109" s="99" t="e">
        <f>Q109+R109</f>
        <v>#N/A</v>
      </c>
      <c r="T109" s="99" t="e">
        <f>VLOOKUP(M109,Credito1,2)</f>
        <v>#N/A</v>
      </c>
      <c r="U109" s="99" t="e">
        <f>S109-T109</f>
        <v>#N/A</v>
      </c>
      <c r="V109" s="103"/>
      <c r="W109" s="99"/>
      <c r="X109" s="104"/>
      <c r="Y109" s="105"/>
      <c r="Z109" s="99"/>
      <c r="AA109" s="99" t="s">
        <v>192</v>
      </c>
      <c r="AB109" s="107"/>
    </row>
    <row r="110" spans="3:28" ht="24.95" customHeight="1" x14ac:dyDescent="0.25">
      <c r="C110" s="109"/>
      <c r="D110" s="110"/>
      <c r="E110" s="110"/>
      <c r="F110" s="111"/>
      <c r="G110" s="112"/>
      <c r="H110" s="113">
        <f>SUM(H98:H109)</f>
        <v>16553.68</v>
      </c>
      <c r="I110" s="153"/>
      <c r="J110" s="154"/>
      <c r="K110" s="101"/>
      <c r="L110" s="154"/>
      <c r="M110" s="154"/>
      <c r="N110" s="154"/>
      <c r="O110" s="154"/>
      <c r="P110" s="155"/>
      <c r="Q110" s="154"/>
      <c r="R110" s="154"/>
      <c r="S110" s="154"/>
      <c r="T110" s="154"/>
      <c r="U110" s="154"/>
      <c r="V110" s="103"/>
      <c r="W110" s="113">
        <f>W98+W99+W100+W101+W102+W103+W104</f>
        <v>1001.77476</v>
      </c>
      <c r="X110" s="118">
        <f>SUM(X98:X109)</f>
        <v>213.46016799999995</v>
      </c>
      <c r="Y110" s="156"/>
      <c r="Z110" s="113">
        <f>SUM(Z98:Z108)</f>
        <v>213.46016799999995</v>
      </c>
      <c r="AA110" s="113">
        <f>SUM(AA98:AA109)</f>
        <v>17341.994592000003</v>
      </c>
      <c r="AB110" s="121"/>
    </row>
    <row r="111" spans="3:28" x14ac:dyDescent="0.25">
      <c r="C111" s="109"/>
      <c r="D111" s="109"/>
      <c r="E111" s="109"/>
      <c r="F111" s="157"/>
      <c r="G111" s="109"/>
      <c r="H111" s="158"/>
      <c r="I111" s="158"/>
      <c r="J111" s="158"/>
      <c r="K111" s="101"/>
      <c r="L111" s="158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01"/>
      <c r="AA111" s="101"/>
      <c r="AB111" s="132"/>
    </row>
    <row r="112" spans="3:28" ht="15.75" thickBot="1" x14ac:dyDescent="0.3">
      <c r="C112" s="159" t="s">
        <v>193</v>
      </c>
      <c r="D112" s="160"/>
      <c r="E112" s="160"/>
      <c r="F112" s="160"/>
      <c r="G112" s="161"/>
      <c r="H112" s="162">
        <f>H36+H68+H90+H110</f>
        <v>175675.25000000003</v>
      </c>
      <c r="I112" s="163">
        <f>SUM(I11:I111)</f>
        <v>0</v>
      </c>
      <c r="J112" s="162">
        <f>J36+J69+J90+J115</f>
        <v>175675.25000000003</v>
      </c>
      <c r="K112" s="163"/>
      <c r="L112" s="163">
        <f t="shared" ref="L112:U112" si="42">SUM(L11:L111)</f>
        <v>0</v>
      </c>
      <c r="M112" s="163">
        <f t="shared" si="42"/>
        <v>162686.17000000007</v>
      </c>
      <c r="N112" s="163" t="e">
        <f t="shared" si="42"/>
        <v>#N/A</v>
      </c>
      <c r="O112" s="163" t="e">
        <f t="shared" si="42"/>
        <v>#N/A</v>
      </c>
      <c r="P112" s="163" t="e">
        <f t="shared" si="42"/>
        <v>#N/A</v>
      </c>
      <c r="Q112" s="163" t="e">
        <f t="shared" si="42"/>
        <v>#N/A</v>
      </c>
      <c r="R112" s="163" t="e">
        <f t="shared" si="42"/>
        <v>#N/A</v>
      </c>
      <c r="S112" s="163" t="e">
        <f t="shared" si="42"/>
        <v>#N/A</v>
      </c>
      <c r="T112" s="163" t="e">
        <f t="shared" si="42"/>
        <v>#N/A</v>
      </c>
      <c r="U112" s="163" t="e">
        <f t="shared" si="42"/>
        <v>#N/A</v>
      </c>
      <c r="V112" s="163"/>
      <c r="W112" s="162">
        <f>W36+W68+W90+W110</f>
        <v>2442.315552</v>
      </c>
      <c r="X112" s="164">
        <f>X36+X68+X90+X110</f>
        <v>13658.717951999999</v>
      </c>
      <c r="Y112" s="163">
        <f>SUM(Y11:Y111)</f>
        <v>0</v>
      </c>
      <c r="Z112" s="164">
        <f>Z36+Z68+Z90+Z110</f>
        <v>13658.717951999999</v>
      </c>
      <c r="AA112" s="163">
        <f>J112+W112-X112</f>
        <v>164458.84760000001</v>
      </c>
      <c r="AB112" s="165"/>
    </row>
    <row r="113" spans="3:31" ht="15.75" thickTop="1" x14ac:dyDescent="0.25">
      <c r="C113" s="132"/>
      <c r="D113" s="132"/>
      <c r="E113" s="132"/>
      <c r="F113" s="132"/>
      <c r="G113" s="132"/>
      <c r="I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X113" s="166"/>
      <c r="Y113" s="132"/>
      <c r="Z113" s="132"/>
      <c r="AB113" s="132"/>
    </row>
    <row r="114" spans="3:31" x14ac:dyDescent="0.25">
      <c r="C114" s="132"/>
      <c r="D114" s="132"/>
      <c r="E114" s="132"/>
      <c r="F114" s="132"/>
      <c r="G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67"/>
      <c r="X114" s="165"/>
      <c r="Y114" s="132"/>
      <c r="Z114" s="132"/>
      <c r="AA114" s="167"/>
      <c r="AB114" s="132"/>
    </row>
    <row r="115" spans="3:31" x14ac:dyDescent="0.25">
      <c r="C115" s="132"/>
      <c r="D115" s="132"/>
      <c r="E115" s="132"/>
      <c r="F115" s="132"/>
      <c r="G115" s="132"/>
      <c r="H115" s="129"/>
      <c r="I115" s="130"/>
      <c r="J115" s="129">
        <f>SUM(J98:J108)</f>
        <v>16553.68</v>
      </c>
      <c r="K115" s="130"/>
      <c r="L115" s="130"/>
      <c r="M115" s="130"/>
      <c r="N115" s="130"/>
      <c r="O115" s="130"/>
      <c r="P115" s="130"/>
      <c r="Q115" s="130"/>
      <c r="R115" s="130"/>
      <c r="S115" s="130"/>
      <c r="T115" s="130"/>
      <c r="U115" s="130"/>
      <c r="V115" s="130"/>
      <c r="W115" s="129"/>
      <c r="X115" s="131"/>
      <c r="Y115" s="130"/>
      <c r="Z115" s="130"/>
      <c r="AA115" s="129"/>
      <c r="AB115" s="132"/>
    </row>
    <row r="116" spans="3:31" x14ac:dyDescent="0.25">
      <c r="C116" s="132"/>
      <c r="D116" s="132"/>
      <c r="E116" s="132"/>
      <c r="F116" s="132"/>
      <c r="G116" s="132"/>
      <c r="H116" s="130"/>
      <c r="I116" s="130"/>
      <c r="J116" s="130"/>
      <c r="K116" s="130"/>
      <c r="L116" s="130"/>
      <c r="M116" s="130"/>
      <c r="N116" s="130"/>
      <c r="O116" s="130"/>
      <c r="P116" s="130"/>
      <c r="Q116" s="130"/>
      <c r="R116" s="130"/>
      <c r="S116" s="130"/>
      <c r="T116" s="130"/>
      <c r="U116" s="130"/>
      <c r="V116" s="130"/>
      <c r="W116" s="130"/>
      <c r="X116" s="130"/>
      <c r="Y116" s="130"/>
      <c r="Z116" s="130"/>
      <c r="AA116" s="167"/>
      <c r="AB116" s="132"/>
    </row>
    <row r="117" spans="3:31" x14ac:dyDescent="0.25">
      <c r="C117" s="132"/>
      <c r="D117" s="132"/>
      <c r="E117" s="132"/>
      <c r="F117" s="132"/>
      <c r="G117" s="132"/>
      <c r="H117" s="167"/>
      <c r="I117" s="132"/>
      <c r="J117" s="132"/>
      <c r="K117" s="132"/>
      <c r="L117" s="132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68"/>
      <c r="X117" s="165"/>
      <c r="Y117" s="132"/>
      <c r="Z117" s="132"/>
      <c r="AA117" s="132"/>
      <c r="AB117" s="132"/>
    </row>
    <row r="118" spans="3:31" x14ac:dyDescent="0.25">
      <c r="C118" s="132"/>
      <c r="D118" s="132"/>
      <c r="E118" s="132"/>
      <c r="F118" s="132"/>
      <c r="G118" s="132"/>
      <c r="H118" s="132"/>
      <c r="I118" s="168"/>
      <c r="J118" s="132"/>
      <c r="K118" s="132"/>
      <c r="L118" s="132"/>
      <c r="M118" s="132"/>
      <c r="N118" s="132"/>
      <c r="O118" s="132"/>
      <c r="P118" s="132"/>
      <c r="Q118" s="132"/>
      <c r="R118" s="132"/>
      <c r="S118" s="132"/>
      <c r="T118" s="132"/>
      <c r="U118" s="132"/>
      <c r="V118" s="132"/>
      <c r="W118" s="132"/>
      <c r="X118" s="165"/>
      <c r="Y118" s="132"/>
      <c r="Z118" s="167"/>
      <c r="AA118" s="168"/>
      <c r="AB118" s="132"/>
    </row>
    <row r="119" spans="3:31" x14ac:dyDescent="0.25">
      <c r="C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</row>
    <row r="120" spans="3:31" x14ac:dyDescent="0.25"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65"/>
      <c r="Y120" s="132"/>
      <c r="Z120" s="165"/>
      <c r="AA120" s="167"/>
      <c r="AB120" s="132"/>
    </row>
    <row r="121" spans="3:31" x14ac:dyDescent="0.25">
      <c r="C121" s="132"/>
      <c r="D121" s="169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  <c r="Q121" s="132"/>
      <c r="R121" s="132"/>
      <c r="S121" s="132"/>
      <c r="T121" s="132"/>
      <c r="U121" s="132"/>
      <c r="V121" s="132"/>
      <c r="W121" s="132"/>
      <c r="X121" s="165"/>
      <c r="Y121" s="132"/>
      <c r="Z121" s="132"/>
      <c r="AA121" s="167"/>
      <c r="AB121" s="169"/>
    </row>
    <row r="122" spans="3:31" x14ac:dyDescent="0.25">
      <c r="C122" s="132"/>
      <c r="D122" s="132" t="s">
        <v>64</v>
      </c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  <c r="Q122" s="132"/>
      <c r="R122" s="132"/>
      <c r="S122" s="132"/>
      <c r="T122" s="132"/>
      <c r="U122" s="132"/>
      <c r="V122" s="132"/>
      <c r="W122" s="132"/>
      <c r="X122" s="165"/>
      <c r="Y122" s="165"/>
      <c r="Z122" s="132"/>
      <c r="AA122" s="167"/>
      <c r="AB122" s="132" t="s">
        <v>194</v>
      </c>
      <c r="AE122" s="170"/>
    </row>
    <row r="123" spans="3:31" x14ac:dyDescent="0.25">
      <c r="C123" s="132"/>
      <c r="D123" s="132" t="s">
        <v>66</v>
      </c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65"/>
      <c r="Y123" s="132"/>
      <c r="Z123" s="132"/>
      <c r="AA123" s="167"/>
      <c r="AB123" s="132" t="s">
        <v>67</v>
      </c>
    </row>
    <row r="124" spans="3:31" x14ac:dyDescent="0.25">
      <c r="C124" s="132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  <c r="Q124" s="132"/>
      <c r="R124" s="132"/>
      <c r="S124" s="132"/>
      <c r="T124" s="132"/>
      <c r="U124" s="132"/>
      <c r="V124" s="132"/>
      <c r="W124" s="132"/>
      <c r="X124" s="132"/>
      <c r="Y124" s="132"/>
      <c r="Z124" s="132"/>
      <c r="AA124" s="132"/>
      <c r="AB124" s="132"/>
    </row>
    <row r="125" spans="3:31" x14ac:dyDescent="0.25">
      <c r="X125" s="170"/>
    </row>
    <row r="126" spans="3:31" x14ac:dyDescent="0.25">
      <c r="X126" s="171"/>
    </row>
    <row r="127" spans="3:31" x14ac:dyDescent="0.25">
      <c r="W127" s="172"/>
    </row>
    <row r="128" spans="3:31" x14ac:dyDescent="0.25">
      <c r="W128" s="172"/>
      <c r="X128" s="170"/>
    </row>
    <row r="129" spans="4:28" ht="15.75" x14ac:dyDescent="0.25">
      <c r="D129" s="173"/>
      <c r="W129" s="172"/>
      <c r="X129" s="165"/>
    </row>
    <row r="130" spans="4:28" x14ac:dyDescent="0.25">
      <c r="D130" s="132"/>
      <c r="H130" s="132"/>
      <c r="W130" s="172"/>
      <c r="AB130" s="132"/>
    </row>
    <row r="131" spans="4:28" x14ac:dyDescent="0.25"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  <c r="W131" s="108"/>
      <c r="X131" s="108"/>
      <c r="Y131" s="108"/>
      <c r="Z131" s="108"/>
      <c r="AA131" s="108"/>
      <c r="AB131" s="108"/>
    </row>
    <row r="139" spans="4:28" ht="20.25" x14ac:dyDescent="0.3">
      <c r="H139" s="174"/>
    </row>
    <row r="146" spans="4:28" x14ac:dyDescent="0.25">
      <c r="D146" s="132"/>
      <c r="H146" s="132"/>
      <c r="J146" s="66" t="s">
        <v>195</v>
      </c>
      <c r="AB146" s="132"/>
    </row>
    <row r="147" spans="4:28" x14ac:dyDescent="0.25"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  <c r="W147" s="108"/>
      <c r="X147" s="108"/>
      <c r="Y147" s="108"/>
      <c r="Z147" s="108"/>
      <c r="AA147" s="108"/>
      <c r="AB147" s="108"/>
    </row>
  </sheetData>
  <mergeCells count="25">
    <mergeCell ref="C112:G112"/>
    <mergeCell ref="C91:AB91"/>
    <mergeCell ref="C92:AB92"/>
    <mergeCell ref="C93:AB93"/>
    <mergeCell ref="H94:J94"/>
    <mergeCell ref="N94:S94"/>
    <mergeCell ref="X94:Z94"/>
    <mergeCell ref="C70:AB70"/>
    <mergeCell ref="C71:AB71"/>
    <mergeCell ref="C72:AB72"/>
    <mergeCell ref="H73:J73"/>
    <mergeCell ref="N73:S73"/>
    <mergeCell ref="X73:Z73"/>
    <mergeCell ref="C37:AB37"/>
    <mergeCell ref="C38:AB38"/>
    <mergeCell ref="C39:AB39"/>
    <mergeCell ref="H40:J40"/>
    <mergeCell ref="N40:S40"/>
    <mergeCell ref="X40:Z40"/>
    <mergeCell ref="C3:AB3"/>
    <mergeCell ref="C4:AB4"/>
    <mergeCell ref="C5:AB5"/>
    <mergeCell ref="H6:J6"/>
    <mergeCell ref="N6:S6"/>
    <mergeCell ref="X6:Z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H95"/>
  <sheetViews>
    <sheetView topLeftCell="AB1" workbookViewId="0">
      <selection activeCell="AD6" sqref="AD6:AL118"/>
    </sheetView>
  </sheetViews>
  <sheetFormatPr baseColWidth="10" defaultRowHeight="15" x14ac:dyDescent="0.25"/>
  <cols>
    <col min="1" max="1" width="6.42578125" style="1" customWidth="1"/>
    <col min="2" max="2" width="5.140625" style="1" hidden="1" customWidth="1"/>
    <col min="3" max="3" width="4.5703125" style="1" customWidth="1"/>
    <col min="4" max="4" width="41.85546875" style="1" customWidth="1"/>
    <col min="5" max="5" width="27.5703125" style="1" bestFit="1" customWidth="1"/>
    <col min="6" max="6" width="6.5703125" style="1" hidden="1" customWidth="1"/>
    <col min="7" max="7" width="10" style="1" hidden="1" customWidth="1"/>
    <col min="8" max="8" width="12.42578125" style="1" customWidth="1"/>
    <col min="9" max="9" width="6.85546875" style="1" customWidth="1"/>
    <col min="10" max="10" width="12.28515625" style="1" customWidth="1"/>
    <col min="11" max="11" width="8.7109375" style="1" hidden="1" customWidth="1"/>
    <col min="12" max="12" width="13.140625" style="1" hidden="1" customWidth="1"/>
    <col min="13" max="15" width="11" style="1" hidden="1" customWidth="1"/>
    <col min="16" max="17" width="13.140625" style="1" hidden="1" customWidth="1"/>
    <col min="18" max="18" width="10.5703125" style="1" hidden="1" customWidth="1"/>
    <col min="19" max="19" width="10.42578125" style="1" hidden="1" customWidth="1"/>
    <col min="20" max="20" width="13.140625" style="1" hidden="1" customWidth="1"/>
    <col min="21" max="21" width="11.5703125" style="1" hidden="1" customWidth="1"/>
    <col min="22" max="22" width="7.7109375" style="1" hidden="1" customWidth="1"/>
    <col min="23" max="23" width="10.42578125" style="1" customWidth="1"/>
    <col min="24" max="24" width="10.42578125" style="1" bestFit="1" customWidth="1"/>
    <col min="25" max="25" width="8.7109375" style="1" bestFit="1" customWidth="1"/>
    <col min="26" max="26" width="9.5703125" style="1" bestFit="1" customWidth="1"/>
    <col min="27" max="27" width="14.5703125" style="1" customWidth="1"/>
    <col min="28" max="28" width="66.140625" style="1" customWidth="1"/>
    <col min="29" max="16384" width="11.42578125" style="1"/>
  </cols>
  <sheetData>
    <row r="2" spans="3:28" x14ac:dyDescent="0.25"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</row>
    <row r="3" spans="3:28" ht="15.95" customHeight="1" x14ac:dyDescent="0.25">
      <c r="C3" s="176" t="s">
        <v>0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</row>
    <row r="4" spans="3:28" ht="15.95" customHeight="1" x14ac:dyDescent="0.25">
      <c r="C4" s="177" t="str">
        <f>[1]REGIDORES!B4</f>
        <v>SUELDOS  DEL 16  AL 31  DE JULIO  DEL 2015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</row>
    <row r="5" spans="3:28" ht="15.95" customHeight="1" x14ac:dyDescent="0.25">
      <c r="C5" s="177" t="s">
        <v>196</v>
      </c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</row>
    <row r="6" spans="3:28" ht="14.1" customHeight="1" x14ac:dyDescent="0.25">
      <c r="C6" s="178"/>
      <c r="D6" s="178"/>
      <c r="E6" s="178"/>
      <c r="F6" s="79" t="s">
        <v>3</v>
      </c>
      <c r="G6" s="79" t="s">
        <v>4</v>
      </c>
      <c r="H6" s="179" t="s">
        <v>5</v>
      </c>
      <c r="I6" s="180"/>
      <c r="J6" s="181"/>
      <c r="K6" s="76"/>
      <c r="L6" s="79" t="s">
        <v>6</v>
      </c>
      <c r="M6" s="82"/>
      <c r="N6" s="179" t="s">
        <v>7</v>
      </c>
      <c r="O6" s="180"/>
      <c r="P6" s="180"/>
      <c r="Q6" s="180"/>
      <c r="R6" s="180"/>
      <c r="S6" s="181"/>
      <c r="T6" s="79" t="s">
        <v>8</v>
      </c>
      <c r="U6" s="79" t="s">
        <v>9</v>
      </c>
      <c r="V6" s="76"/>
      <c r="W6" s="79" t="s">
        <v>10</v>
      </c>
      <c r="X6" s="179" t="s">
        <v>11</v>
      </c>
      <c r="Y6" s="180"/>
      <c r="Z6" s="181"/>
      <c r="AA6" s="79" t="s">
        <v>12</v>
      </c>
      <c r="AB6" s="86"/>
    </row>
    <row r="7" spans="3:28" ht="14.1" customHeight="1" x14ac:dyDescent="0.25">
      <c r="C7" s="79" t="s">
        <v>13</v>
      </c>
      <c r="D7" s="79"/>
      <c r="E7" s="79"/>
      <c r="F7" s="80" t="s">
        <v>14</v>
      </c>
      <c r="G7" s="79" t="s">
        <v>15</v>
      </c>
      <c r="H7" s="72" t="s">
        <v>4</v>
      </c>
      <c r="I7" s="72" t="s">
        <v>16</v>
      </c>
      <c r="J7" s="72" t="s">
        <v>17</v>
      </c>
      <c r="K7" s="76"/>
      <c r="L7" s="79" t="s">
        <v>18</v>
      </c>
      <c r="M7" s="77" t="s">
        <v>19</v>
      </c>
      <c r="N7" s="77" t="s">
        <v>20</v>
      </c>
      <c r="O7" s="77" t="s">
        <v>21</v>
      </c>
      <c r="P7" s="77" t="s">
        <v>22</v>
      </c>
      <c r="Q7" s="77" t="s">
        <v>23</v>
      </c>
      <c r="R7" s="77" t="s">
        <v>24</v>
      </c>
      <c r="S7" s="77" t="s">
        <v>9</v>
      </c>
      <c r="T7" s="79" t="s">
        <v>25</v>
      </c>
      <c r="U7" s="79" t="s">
        <v>26</v>
      </c>
      <c r="V7" s="76"/>
      <c r="W7" s="79" t="s">
        <v>27</v>
      </c>
      <c r="X7" s="72" t="s">
        <v>28</v>
      </c>
      <c r="Y7" s="72" t="s">
        <v>29</v>
      </c>
      <c r="Z7" s="72" t="s">
        <v>30</v>
      </c>
      <c r="AA7" s="79" t="s">
        <v>31</v>
      </c>
      <c r="AB7" s="81" t="s">
        <v>32</v>
      </c>
    </row>
    <row r="8" spans="3:28" ht="14.1" customHeight="1" x14ac:dyDescent="0.25">
      <c r="C8" s="82"/>
      <c r="D8" s="83"/>
      <c r="E8" s="83" t="s">
        <v>33</v>
      </c>
      <c r="F8" s="79"/>
      <c r="G8" s="79"/>
      <c r="H8" s="79" t="s">
        <v>34</v>
      </c>
      <c r="I8" s="79" t="s">
        <v>35</v>
      </c>
      <c r="J8" s="79" t="s">
        <v>36</v>
      </c>
      <c r="K8" s="76"/>
      <c r="L8" s="79" t="s">
        <v>37</v>
      </c>
      <c r="M8" s="72" t="s">
        <v>38</v>
      </c>
      <c r="N8" s="72" t="s">
        <v>39</v>
      </c>
      <c r="O8" s="72" t="s">
        <v>40</v>
      </c>
      <c r="P8" s="72" t="s">
        <v>40</v>
      </c>
      <c r="Q8" s="72" t="s">
        <v>41</v>
      </c>
      <c r="R8" s="72" t="s">
        <v>42</v>
      </c>
      <c r="S8" s="72" t="s">
        <v>43</v>
      </c>
      <c r="T8" s="79" t="s">
        <v>44</v>
      </c>
      <c r="U8" s="84" t="s">
        <v>45</v>
      </c>
      <c r="V8" s="85"/>
      <c r="W8" s="79" t="s">
        <v>46</v>
      </c>
      <c r="X8" s="79"/>
      <c r="Y8" s="79"/>
      <c r="Z8" s="79" t="s">
        <v>47</v>
      </c>
      <c r="AA8" s="79" t="s">
        <v>48</v>
      </c>
      <c r="AB8" s="86"/>
    </row>
    <row r="9" spans="3:28" ht="14.1" customHeight="1" x14ac:dyDescent="0.25">
      <c r="C9" s="79"/>
      <c r="D9" s="87" t="s">
        <v>197</v>
      </c>
      <c r="E9" s="87" t="s">
        <v>50</v>
      </c>
      <c r="F9" s="77"/>
      <c r="G9" s="77"/>
      <c r="H9" s="77"/>
      <c r="I9" s="77"/>
      <c r="J9" s="77"/>
      <c r="K9" s="88"/>
      <c r="L9" s="77"/>
      <c r="M9" s="77"/>
      <c r="N9" s="77"/>
      <c r="O9" s="77"/>
      <c r="P9" s="77"/>
      <c r="Q9" s="77"/>
      <c r="R9" s="77"/>
      <c r="S9" s="77"/>
      <c r="T9" s="77"/>
      <c r="U9" s="88"/>
      <c r="V9" s="88"/>
      <c r="W9" s="77"/>
      <c r="X9" s="77"/>
      <c r="Y9" s="77"/>
      <c r="Z9" s="77"/>
      <c r="AA9" s="77"/>
      <c r="AB9" s="89"/>
    </row>
    <row r="10" spans="3:28" s="182" customFormat="1" ht="24.95" customHeight="1" x14ac:dyDescent="0.25">
      <c r="C10" s="34"/>
      <c r="D10" s="33" t="s">
        <v>71</v>
      </c>
      <c r="E10" s="33"/>
      <c r="F10" s="34"/>
      <c r="G10" s="34"/>
      <c r="H10" s="34"/>
      <c r="I10" s="34"/>
      <c r="J10" s="34"/>
      <c r="K10" s="15"/>
      <c r="L10" s="34"/>
      <c r="M10" s="34"/>
      <c r="N10" s="34"/>
      <c r="O10" s="34"/>
      <c r="P10" s="34"/>
      <c r="Q10" s="34"/>
      <c r="R10" s="34"/>
      <c r="S10" s="34"/>
      <c r="T10" s="34"/>
      <c r="U10" s="15"/>
      <c r="V10" s="15"/>
      <c r="W10" s="34"/>
      <c r="X10" s="34"/>
      <c r="Y10" s="34"/>
      <c r="Z10" s="34"/>
      <c r="AA10" s="34"/>
      <c r="AB10" s="35"/>
    </row>
    <row r="11" spans="3:28" ht="24.95" customHeight="1" x14ac:dyDescent="0.25">
      <c r="C11" s="36">
        <v>1</v>
      </c>
      <c r="D11" s="37" t="s">
        <v>198</v>
      </c>
      <c r="E11" s="37" t="s">
        <v>199</v>
      </c>
      <c r="F11" s="38"/>
      <c r="G11" s="39"/>
      <c r="H11" s="40">
        <v>1687.29</v>
      </c>
      <c r="I11" s="41">
        <v>0</v>
      </c>
      <c r="J11" s="42">
        <f>SUM(H11:I11)</f>
        <v>1687.29</v>
      </c>
      <c r="K11" s="43"/>
      <c r="L11" s="44">
        <v>0</v>
      </c>
      <c r="M11" s="44">
        <f>H11+L11</f>
        <v>1687.29</v>
      </c>
      <c r="N11" s="44">
        <f>VLOOKUP(M11,Tarifa1,1)</f>
        <v>248.04</v>
      </c>
      <c r="O11" s="44">
        <f>M11-N11</f>
        <v>1439.25</v>
      </c>
      <c r="P11" s="45">
        <f>VLOOKUP(M11,Tarifa1,3)</f>
        <v>6.4000000000000001E-2</v>
      </c>
      <c r="Q11" s="44">
        <f>O11*P11</f>
        <v>92.112000000000009</v>
      </c>
      <c r="R11" s="44">
        <f>VLOOKUP(M11,Tarifa1,2)</f>
        <v>4.76</v>
      </c>
      <c r="S11" s="44">
        <f>Q11+R11</f>
        <v>96.872000000000014</v>
      </c>
      <c r="T11" s="44">
        <f>VLOOKUP(M11,Credito1,2)</f>
        <v>203.31</v>
      </c>
      <c r="U11" s="44">
        <f>S11-T11</f>
        <v>-106.43799999999999</v>
      </c>
      <c r="V11" s="46"/>
      <c r="W11" s="42">
        <f>-IF(U11&gt;0,0,U11)</f>
        <v>106.43799999999999</v>
      </c>
      <c r="X11" s="47">
        <f>IF(U11&lt;0,0,U11)</f>
        <v>0</v>
      </c>
      <c r="Y11" s="48">
        <v>0</v>
      </c>
      <c r="Z11" s="42">
        <f>SUM(X11:Y11)</f>
        <v>0</v>
      </c>
      <c r="AA11" s="49">
        <f>J11+W11-Z11</f>
        <v>1793.7280000000001</v>
      </c>
      <c r="AB11" s="50"/>
    </row>
    <row r="12" spans="3:28" ht="24.95" customHeight="1" x14ac:dyDescent="0.25">
      <c r="C12" s="36"/>
      <c r="D12" s="183" t="s">
        <v>200</v>
      </c>
      <c r="E12" s="37"/>
      <c r="F12" s="38"/>
      <c r="G12" s="39"/>
      <c r="H12" s="40"/>
      <c r="I12" s="41"/>
      <c r="J12" s="42"/>
      <c r="K12" s="43"/>
      <c r="L12" s="44">
        <v>1</v>
      </c>
      <c r="M12" s="44">
        <f>H12+L12</f>
        <v>1</v>
      </c>
      <c r="N12" s="44">
        <f>VLOOKUP(M12,Tarifa1,1)</f>
        <v>0.01</v>
      </c>
      <c r="O12" s="44">
        <f>M12-N12</f>
        <v>0.99</v>
      </c>
      <c r="P12" s="45">
        <f>VLOOKUP(M12,Tarifa1,3)</f>
        <v>1.9199999999999998E-2</v>
      </c>
      <c r="Q12" s="44">
        <f>O12*P12</f>
        <v>1.9007999999999997E-2</v>
      </c>
      <c r="R12" s="44">
        <f>VLOOKUP(M12,Tarifa1,2)</f>
        <v>0</v>
      </c>
      <c r="S12" s="44">
        <f>Q12+R12</f>
        <v>1.9007999999999997E-2</v>
      </c>
      <c r="T12" s="44">
        <f>VLOOKUP(M12,Credito1,2)</f>
        <v>203.51</v>
      </c>
      <c r="U12" s="44">
        <f>S12-T12</f>
        <v>-203.49099199999998</v>
      </c>
      <c r="V12" s="46"/>
      <c r="W12" s="42"/>
      <c r="X12" s="47"/>
      <c r="Y12" s="48"/>
      <c r="Z12" s="42"/>
      <c r="AA12" s="49"/>
      <c r="AB12" s="50"/>
    </row>
    <row r="13" spans="3:28" ht="24.95" customHeight="1" x14ac:dyDescent="0.25">
      <c r="C13" s="36">
        <v>2</v>
      </c>
      <c r="D13" s="37" t="s">
        <v>201</v>
      </c>
      <c r="E13" s="37" t="s">
        <v>77</v>
      </c>
      <c r="F13" s="38"/>
      <c r="G13" s="39"/>
      <c r="H13" s="99">
        <v>1799.72</v>
      </c>
      <c r="I13" s="41">
        <v>0</v>
      </c>
      <c r="J13" s="42">
        <f>SUM(H13:I13)</f>
        <v>1799.72</v>
      </c>
      <c r="K13" s="43"/>
      <c r="L13" s="44">
        <v>2</v>
      </c>
      <c r="M13" s="44">
        <f>H13+L13</f>
        <v>1801.72</v>
      </c>
      <c r="N13" s="44">
        <f>VLOOKUP(M13,Tarifa1,1)</f>
        <v>248.04</v>
      </c>
      <c r="O13" s="44">
        <f>M13-N13</f>
        <v>1553.68</v>
      </c>
      <c r="P13" s="45">
        <f>VLOOKUP(M13,Tarifa1,3)</f>
        <v>6.4000000000000001E-2</v>
      </c>
      <c r="Q13" s="44">
        <f>O13*P13</f>
        <v>99.435520000000011</v>
      </c>
      <c r="R13" s="44">
        <f>VLOOKUP(M13,Tarifa1,2)</f>
        <v>4.76</v>
      </c>
      <c r="S13" s="44">
        <f>Q13+R13</f>
        <v>104.19552000000002</v>
      </c>
      <c r="T13" s="44">
        <f>VLOOKUP(M13,Credito1,2)</f>
        <v>191.23</v>
      </c>
      <c r="U13" s="44">
        <f>S13-T13</f>
        <v>-87.034479999999974</v>
      </c>
      <c r="V13" s="46"/>
      <c r="W13" s="42">
        <v>87.16</v>
      </c>
      <c r="X13" s="47">
        <f>IF(U13&lt;0,0,U13)</f>
        <v>0</v>
      </c>
      <c r="Y13" s="48">
        <v>0</v>
      </c>
      <c r="Z13" s="42">
        <f>SUM(X13:Y13)</f>
        <v>0</v>
      </c>
      <c r="AA13" s="49">
        <f>J13+W13-Z13</f>
        <v>1886.88</v>
      </c>
      <c r="AB13" s="50"/>
    </row>
    <row r="14" spans="3:28" ht="24.95" customHeight="1" x14ac:dyDescent="0.25">
      <c r="C14" s="36">
        <v>3</v>
      </c>
      <c r="D14" s="37" t="s">
        <v>202</v>
      </c>
      <c r="E14" s="37" t="s">
        <v>77</v>
      </c>
      <c r="F14" s="38"/>
      <c r="G14" s="39"/>
      <c r="H14" s="99">
        <v>1799.72</v>
      </c>
      <c r="I14" s="41">
        <v>0</v>
      </c>
      <c r="J14" s="42">
        <f>SUM(H14:I14)</f>
        <v>1799.72</v>
      </c>
      <c r="K14" s="43"/>
      <c r="L14" s="44"/>
      <c r="M14" s="44"/>
      <c r="N14" s="44"/>
      <c r="O14" s="44"/>
      <c r="P14" s="45"/>
      <c r="Q14" s="44"/>
      <c r="R14" s="44"/>
      <c r="S14" s="44"/>
      <c r="T14" s="44"/>
      <c r="U14" s="44"/>
      <c r="V14" s="46"/>
      <c r="W14" s="42">
        <v>87.16</v>
      </c>
      <c r="X14" s="47">
        <f>IF(U14&lt;0,0,U14)</f>
        <v>0</v>
      </c>
      <c r="Y14" s="48">
        <v>0</v>
      </c>
      <c r="Z14" s="42">
        <f>SUM(X14:Y14)</f>
        <v>0</v>
      </c>
      <c r="AA14" s="49">
        <f>J14+W14-Z14</f>
        <v>1886.88</v>
      </c>
      <c r="AB14" s="50"/>
    </row>
    <row r="15" spans="3:28" ht="24.95" customHeight="1" x14ac:dyDescent="0.25">
      <c r="C15" s="36"/>
      <c r="D15" s="183" t="s">
        <v>203</v>
      </c>
      <c r="E15" s="37"/>
      <c r="F15" s="38"/>
      <c r="G15" s="39"/>
      <c r="H15" s="40"/>
      <c r="I15" s="41"/>
      <c r="J15" s="42"/>
      <c r="K15" s="43"/>
      <c r="L15" s="44">
        <v>0</v>
      </c>
      <c r="M15" s="44">
        <f t="shared" ref="M15:M21" si="0">H15+L15</f>
        <v>0</v>
      </c>
      <c r="N15" s="44" t="e">
        <f t="shared" ref="N15:N20" si="1">VLOOKUP(M15,Tarifa1,1)</f>
        <v>#N/A</v>
      </c>
      <c r="O15" s="44" t="e">
        <f t="shared" ref="O15:O21" si="2">M15-N15</f>
        <v>#N/A</v>
      </c>
      <c r="P15" s="45" t="e">
        <f t="shared" ref="P15:P20" si="3">VLOOKUP(M15,Tarifa1,3)</f>
        <v>#N/A</v>
      </c>
      <c r="Q15" s="44" t="e">
        <f t="shared" ref="Q15:Q21" si="4">O15*P15</f>
        <v>#N/A</v>
      </c>
      <c r="R15" s="44" t="e">
        <f t="shared" ref="R15:R20" si="5">VLOOKUP(M15,Tarifa1,2)</f>
        <v>#N/A</v>
      </c>
      <c r="S15" s="44" t="e">
        <f t="shared" ref="S15:S21" si="6">Q15+R15</f>
        <v>#N/A</v>
      </c>
      <c r="T15" s="44" t="e">
        <f t="shared" ref="T15:T20" si="7">VLOOKUP(M15,Credito1,2)</f>
        <v>#N/A</v>
      </c>
      <c r="U15" s="44" t="e">
        <f t="shared" ref="U15:U21" si="8">S15-T15</f>
        <v>#N/A</v>
      </c>
      <c r="V15" s="46"/>
      <c r="W15" s="42"/>
      <c r="X15" s="47"/>
      <c r="Y15" s="48"/>
      <c r="Z15" s="42"/>
      <c r="AA15" s="49"/>
      <c r="AB15" s="50"/>
    </row>
    <row r="16" spans="3:28" ht="24.95" customHeight="1" x14ac:dyDescent="0.25">
      <c r="C16" s="36">
        <v>4</v>
      </c>
      <c r="D16" s="37" t="s">
        <v>204</v>
      </c>
      <c r="E16" s="37" t="s">
        <v>205</v>
      </c>
      <c r="F16" s="38"/>
      <c r="G16" s="39"/>
      <c r="H16" s="40">
        <v>2704</v>
      </c>
      <c r="I16" s="41">
        <v>0</v>
      </c>
      <c r="J16" s="42">
        <f>SUM(H16:I16)</f>
        <v>2704</v>
      </c>
      <c r="K16" s="43"/>
      <c r="L16" s="44">
        <v>0</v>
      </c>
      <c r="M16" s="44">
        <f t="shared" si="0"/>
        <v>2704</v>
      </c>
      <c r="N16" s="44">
        <f t="shared" si="1"/>
        <v>2105.21</v>
      </c>
      <c r="O16" s="44">
        <f t="shared" si="2"/>
        <v>598.79</v>
      </c>
      <c r="P16" s="45">
        <f t="shared" si="3"/>
        <v>0.10879999999999999</v>
      </c>
      <c r="Q16" s="44">
        <f t="shared" si="4"/>
        <v>65.148351999999988</v>
      </c>
      <c r="R16" s="44">
        <f t="shared" si="5"/>
        <v>123.61499999999999</v>
      </c>
      <c r="S16" s="44">
        <f t="shared" si="6"/>
        <v>188.763352</v>
      </c>
      <c r="T16" s="44">
        <f t="shared" si="7"/>
        <v>147.315</v>
      </c>
      <c r="U16" s="44">
        <f t="shared" si="8"/>
        <v>41.448352</v>
      </c>
      <c r="V16" s="46"/>
      <c r="W16" s="42">
        <f>-IF(U16&gt;0,0,U16)</f>
        <v>0</v>
      </c>
      <c r="X16" s="47">
        <f>IF(U16&lt;0,0,U16)</f>
        <v>41.448352</v>
      </c>
      <c r="Y16" s="48">
        <v>0</v>
      </c>
      <c r="Z16" s="42">
        <f>SUM(X16:Y16)</f>
        <v>41.448352</v>
      </c>
      <c r="AA16" s="49">
        <f>J16+W16-Z16</f>
        <v>2662.5516480000001</v>
      </c>
      <c r="AB16" s="50"/>
    </row>
    <row r="17" spans="3:28" ht="24.95" customHeight="1" x14ac:dyDescent="0.25">
      <c r="C17" s="36"/>
      <c r="D17" s="183" t="s">
        <v>206</v>
      </c>
      <c r="E17" s="37"/>
      <c r="F17" s="38"/>
      <c r="G17" s="39"/>
      <c r="H17" s="40"/>
      <c r="I17" s="41"/>
      <c r="J17" s="42"/>
      <c r="K17" s="43"/>
      <c r="L17" s="44">
        <v>0</v>
      </c>
      <c r="M17" s="44">
        <f t="shared" si="0"/>
        <v>0</v>
      </c>
      <c r="N17" s="44" t="e">
        <f t="shared" si="1"/>
        <v>#N/A</v>
      </c>
      <c r="O17" s="44" t="e">
        <f t="shared" si="2"/>
        <v>#N/A</v>
      </c>
      <c r="P17" s="45" t="e">
        <f t="shared" si="3"/>
        <v>#N/A</v>
      </c>
      <c r="Q17" s="44" t="e">
        <f t="shared" si="4"/>
        <v>#N/A</v>
      </c>
      <c r="R17" s="44" t="e">
        <f t="shared" si="5"/>
        <v>#N/A</v>
      </c>
      <c r="S17" s="44" t="e">
        <f t="shared" si="6"/>
        <v>#N/A</v>
      </c>
      <c r="T17" s="44" t="e">
        <f t="shared" si="7"/>
        <v>#N/A</v>
      </c>
      <c r="U17" s="44" t="e">
        <f t="shared" si="8"/>
        <v>#N/A</v>
      </c>
      <c r="V17" s="46"/>
      <c r="W17" s="42"/>
      <c r="X17" s="47"/>
      <c r="Y17" s="48"/>
      <c r="Z17" s="42"/>
      <c r="AA17" s="49"/>
      <c r="AB17" s="50"/>
    </row>
    <row r="18" spans="3:28" ht="24.95" customHeight="1" x14ac:dyDescent="0.25">
      <c r="C18" s="36">
        <v>5</v>
      </c>
      <c r="D18" s="37" t="s">
        <v>207</v>
      </c>
      <c r="E18" s="37" t="s">
        <v>137</v>
      </c>
      <c r="F18" s="38"/>
      <c r="G18" s="39"/>
      <c r="H18" s="40">
        <v>1930.65</v>
      </c>
      <c r="I18" s="41">
        <v>0</v>
      </c>
      <c r="J18" s="42">
        <f t="shared" ref="J18:J25" si="9">SUM(H18:I18)</f>
        <v>1930.65</v>
      </c>
      <c r="K18" s="43"/>
      <c r="L18" s="44">
        <v>0</v>
      </c>
      <c r="M18" s="44">
        <f t="shared" si="0"/>
        <v>1930.65</v>
      </c>
      <c r="N18" s="44">
        <f t="shared" si="1"/>
        <v>248.04</v>
      </c>
      <c r="O18" s="44">
        <f t="shared" si="2"/>
        <v>1682.6100000000001</v>
      </c>
      <c r="P18" s="45">
        <f t="shared" si="3"/>
        <v>6.4000000000000001E-2</v>
      </c>
      <c r="Q18" s="44">
        <f t="shared" si="4"/>
        <v>107.68704000000001</v>
      </c>
      <c r="R18" s="44">
        <f t="shared" si="5"/>
        <v>4.76</v>
      </c>
      <c r="S18" s="44">
        <f t="shared" si="6"/>
        <v>112.44704000000002</v>
      </c>
      <c r="T18" s="44">
        <f t="shared" si="7"/>
        <v>191.23</v>
      </c>
      <c r="U18" s="44">
        <f t="shared" si="8"/>
        <v>-78.782959999999974</v>
      </c>
      <c r="V18" s="46"/>
      <c r="W18" s="42">
        <f>-IF(U18&gt;0,0,U18)</f>
        <v>78.782959999999974</v>
      </c>
      <c r="X18" s="47">
        <f>IF(U18&lt;0,0,U18)</f>
        <v>0</v>
      </c>
      <c r="Y18" s="48">
        <v>0</v>
      </c>
      <c r="Z18" s="42">
        <f t="shared" ref="Z18:Z25" si="10">SUM(X18:Y18)</f>
        <v>0</v>
      </c>
      <c r="AA18" s="49">
        <f t="shared" ref="AA18:AA25" si="11">J18+W18-Z18</f>
        <v>2009.4329600000001</v>
      </c>
      <c r="AB18" s="50"/>
    </row>
    <row r="19" spans="3:28" ht="24.95" customHeight="1" x14ac:dyDescent="0.25">
      <c r="C19" s="36">
        <v>6</v>
      </c>
      <c r="D19" s="37" t="s">
        <v>208</v>
      </c>
      <c r="E19" s="37" t="s">
        <v>209</v>
      </c>
      <c r="F19" s="38"/>
      <c r="G19" s="39"/>
      <c r="H19" s="40">
        <v>1946.88</v>
      </c>
      <c r="I19" s="41">
        <v>0</v>
      </c>
      <c r="J19" s="42">
        <f t="shared" si="9"/>
        <v>1946.88</v>
      </c>
      <c r="K19" s="43"/>
      <c r="L19" s="44">
        <v>0</v>
      </c>
      <c r="M19" s="44">
        <f t="shared" si="0"/>
        <v>1946.88</v>
      </c>
      <c r="N19" s="44">
        <f t="shared" si="1"/>
        <v>248.04</v>
      </c>
      <c r="O19" s="44">
        <f t="shared" si="2"/>
        <v>1698.8400000000001</v>
      </c>
      <c r="P19" s="45">
        <f t="shared" si="3"/>
        <v>6.4000000000000001E-2</v>
      </c>
      <c r="Q19" s="44">
        <f t="shared" si="4"/>
        <v>108.72576000000001</v>
      </c>
      <c r="R19" s="44">
        <f t="shared" si="5"/>
        <v>4.76</v>
      </c>
      <c r="S19" s="44">
        <f t="shared" si="6"/>
        <v>113.48576000000001</v>
      </c>
      <c r="T19" s="44">
        <f t="shared" si="7"/>
        <v>191.23</v>
      </c>
      <c r="U19" s="44">
        <f t="shared" si="8"/>
        <v>-77.744239999999976</v>
      </c>
      <c r="V19" s="46"/>
      <c r="W19" s="42">
        <f>-IF(U19&gt;0,0,U19)</f>
        <v>77.744239999999976</v>
      </c>
      <c r="X19" s="47">
        <f>IF(U19&lt;0,0,U19)</f>
        <v>0</v>
      </c>
      <c r="Y19" s="48">
        <v>0</v>
      </c>
      <c r="Z19" s="42">
        <f t="shared" si="10"/>
        <v>0</v>
      </c>
      <c r="AA19" s="49">
        <f t="shared" si="11"/>
        <v>2024.6242400000001</v>
      </c>
      <c r="AB19" s="50"/>
    </row>
    <row r="20" spans="3:28" ht="24.95" customHeight="1" x14ac:dyDescent="0.25">
      <c r="C20" s="36">
        <v>7</v>
      </c>
      <c r="D20" s="37" t="s">
        <v>210</v>
      </c>
      <c r="E20" s="37" t="s">
        <v>137</v>
      </c>
      <c r="F20" s="38"/>
      <c r="G20" s="39"/>
      <c r="H20" s="40">
        <v>1946.88</v>
      </c>
      <c r="I20" s="41">
        <v>0</v>
      </c>
      <c r="J20" s="42">
        <f t="shared" si="9"/>
        <v>1946.88</v>
      </c>
      <c r="K20" s="43"/>
      <c r="L20" s="44">
        <v>0</v>
      </c>
      <c r="M20" s="44">
        <f t="shared" si="0"/>
        <v>1946.88</v>
      </c>
      <c r="N20" s="44">
        <f t="shared" si="1"/>
        <v>248.04</v>
      </c>
      <c r="O20" s="44">
        <f t="shared" si="2"/>
        <v>1698.8400000000001</v>
      </c>
      <c r="P20" s="45">
        <f t="shared" si="3"/>
        <v>6.4000000000000001E-2</v>
      </c>
      <c r="Q20" s="44">
        <f t="shared" si="4"/>
        <v>108.72576000000001</v>
      </c>
      <c r="R20" s="44">
        <f t="shared" si="5"/>
        <v>4.76</v>
      </c>
      <c r="S20" s="44">
        <f t="shared" si="6"/>
        <v>113.48576000000001</v>
      </c>
      <c r="T20" s="44">
        <f t="shared" si="7"/>
        <v>191.23</v>
      </c>
      <c r="U20" s="44">
        <f t="shared" si="8"/>
        <v>-77.744239999999976</v>
      </c>
      <c r="V20" s="46"/>
      <c r="W20" s="42">
        <f>-IF(U20&gt;0,0,U20)</f>
        <v>77.744239999999976</v>
      </c>
      <c r="X20" s="47">
        <f>IF(U20&lt;0,0,U20)</f>
        <v>0</v>
      </c>
      <c r="Y20" s="48">
        <v>0</v>
      </c>
      <c r="Z20" s="42">
        <f t="shared" si="10"/>
        <v>0</v>
      </c>
      <c r="AA20" s="49">
        <f t="shared" si="11"/>
        <v>2024.6242400000001</v>
      </c>
      <c r="AB20" s="50"/>
    </row>
    <row r="21" spans="3:28" ht="24.95" customHeight="1" x14ac:dyDescent="0.25">
      <c r="C21" s="36">
        <v>8</v>
      </c>
      <c r="D21" s="37" t="s">
        <v>211</v>
      </c>
      <c r="E21" s="37" t="s">
        <v>209</v>
      </c>
      <c r="F21" s="38"/>
      <c r="G21" s="39"/>
      <c r="H21" s="40">
        <v>1946.88</v>
      </c>
      <c r="I21" s="41">
        <v>0</v>
      </c>
      <c r="J21" s="42">
        <f t="shared" si="9"/>
        <v>1946.88</v>
      </c>
      <c r="K21" s="43"/>
      <c r="L21" s="44">
        <v>0</v>
      </c>
      <c r="M21" s="44">
        <f t="shared" si="0"/>
        <v>1946.88</v>
      </c>
      <c r="N21" s="44">
        <f t="shared" ref="N21" si="12">VLOOKUP(M21,Tarifa1,1)</f>
        <v>248.04</v>
      </c>
      <c r="O21" s="44">
        <f t="shared" si="2"/>
        <v>1698.8400000000001</v>
      </c>
      <c r="P21" s="45">
        <f t="shared" ref="P21" si="13">VLOOKUP(M21,Tarifa1,3)</f>
        <v>6.4000000000000001E-2</v>
      </c>
      <c r="Q21" s="44">
        <f t="shared" si="4"/>
        <v>108.72576000000001</v>
      </c>
      <c r="R21" s="44">
        <f t="shared" ref="R21" si="14">VLOOKUP(M21,Tarifa1,2)</f>
        <v>4.76</v>
      </c>
      <c r="S21" s="44">
        <f t="shared" si="6"/>
        <v>113.48576000000001</v>
      </c>
      <c r="T21" s="44">
        <f t="shared" ref="T21" si="15">VLOOKUP(M21,Credito1,2)</f>
        <v>191.23</v>
      </c>
      <c r="U21" s="44">
        <f t="shared" si="8"/>
        <v>-77.744239999999976</v>
      </c>
      <c r="V21" s="46"/>
      <c r="W21" s="42">
        <f>-IF(U21&gt;0,0,U21)</f>
        <v>77.744239999999976</v>
      </c>
      <c r="X21" s="47">
        <f>IF(U21&lt;0,0,U21)</f>
        <v>0</v>
      </c>
      <c r="Y21" s="48">
        <v>0</v>
      </c>
      <c r="Z21" s="42">
        <f t="shared" si="10"/>
        <v>0</v>
      </c>
      <c r="AA21" s="49">
        <f t="shared" si="11"/>
        <v>2024.6242400000001</v>
      </c>
      <c r="AB21" s="50"/>
    </row>
    <row r="22" spans="3:28" ht="24.95" customHeight="1" x14ac:dyDescent="0.25">
      <c r="C22" s="36">
        <v>9</v>
      </c>
      <c r="D22" s="37" t="s">
        <v>212</v>
      </c>
      <c r="E22" s="37" t="s">
        <v>213</v>
      </c>
      <c r="F22" s="38"/>
      <c r="G22" s="39"/>
      <c r="H22" s="40">
        <v>1867.94</v>
      </c>
      <c r="I22" s="41">
        <v>0</v>
      </c>
      <c r="J22" s="42">
        <f t="shared" si="9"/>
        <v>1867.94</v>
      </c>
      <c r="K22" s="43"/>
      <c r="L22" s="44"/>
      <c r="M22" s="44"/>
      <c r="N22" s="44"/>
      <c r="O22" s="44"/>
      <c r="P22" s="45"/>
      <c r="Q22" s="44"/>
      <c r="R22" s="44"/>
      <c r="S22" s="44"/>
      <c r="T22" s="44"/>
      <c r="U22" s="44"/>
      <c r="V22" s="46"/>
      <c r="W22" s="42">
        <v>82.79</v>
      </c>
      <c r="X22" s="47"/>
      <c r="Y22" s="48">
        <v>0</v>
      </c>
      <c r="Z22" s="42">
        <f t="shared" si="10"/>
        <v>0</v>
      </c>
      <c r="AA22" s="49">
        <f t="shared" si="11"/>
        <v>1950.73</v>
      </c>
      <c r="AB22" s="50"/>
    </row>
    <row r="23" spans="3:28" ht="24.95" customHeight="1" x14ac:dyDescent="0.25">
      <c r="C23" s="36">
        <v>10</v>
      </c>
      <c r="D23" s="37" t="s">
        <v>214</v>
      </c>
      <c r="E23" s="37" t="s">
        <v>215</v>
      </c>
      <c r="F23" s="38"/>
      <c r="G23" s="39"/>
      <c r="H23" s="40">
        <v>2704</v>
      </c>
      <c r="I23" s="41">
        <v>0</v>
      </c>
      <c r="J23" s="42">
        <f t="shared" si="9"/>
        <v>2704</v>
      </c>
      <c r="K23" s="43"/>
      <c r="L23" s="44">
        <v>0</v>
      </c>
      <c r="M23" s="44">
        <f>H23+L23</f>
        <v>2704</v>
      </c>
      <c r="N23" s="44">
        <f>VLOOKUP(M23,Tarifa1,1)</f>
        <v>2105.21</v>
      </c>
      <c r="O23" s="44">
        <f>M23-N23</f>
        <v>598.79</v>
      </c>
      <c r="P23" s="45">
        <f>VLOOKUP(M23,Tarifa1,3)</f>
        <v>0.10879999999999999</v>
      </c>
      <c r="Q23" s="44">
        <f>O23*P23</f>
        <v>65.148351999999988</v>
      </c>
      <c r="R23" s="44">
        <f>VLOOKUP(M23,Tarifa1,2)</f>
        <v>123.61499999999999</v>
      </c>
      <c r="S23" s="44">
        <f>Q23+R23</f>
        <v>188.763352</v>
      </c>
      <c r="T23" s="44">
        <f>VLOOKUP(M23,Credito1,2)</f>
        <v>147.315</v>
      </c>
      <c r="U23" s="44">
        <f>S23-T23</f>
        <v>41.448352</v>
      </c>
      <c r="V23" s="46"/>
      <c r="W23" s="42">
        <f>-IF(U23&gt;0,0,U23)</f>
        <v>0</v>
      </c>
      <c r="X23" s="47">
        <f>IF(U23&lt;0,0,U23)</f>
        <v>41.448352</v>
      </c>
      <c r="Y23" s="48">
        <v>0</v>
      </c>
      <c r="Z23" s="42">
        <f t="shared" si="10"/>
        <v>41.448352</v>
      </c>
      <c r="AA23" s="49">
        <f t="shared" si="11"/>
        <v>2662.5516480000001</v>
      </c>
      <c r="AB23" s="50"/>
    </row>
    <row r="24" spans="3:28" ht="24.95" customHeight="1" x14ac:dyDescent="0.25">
      <c r="C24" s="36">
        <v>11</v>
      </c>
      <c r="D24" s="37" t="s">
        <v>216</v>
      </c>
      <c r="E24" s="37" t="s">
        <v>217</v>
      </c>
      <c r="F24" s="38"/>
      <c r="G24" s="39"/>
      <c r="H24" s="40">
        <v>1773.82</v>
      </c>
      <c r="I24" s="41">
        <v>0</v>
      </c>
      <c r="J24" s="42">
        <f t="shared" si="9"/>
        <v>1773.82</v>
      </c>
      <c r="K24" s="43"/>
      <c r="L24" s="44"/>
      <c r="M24" s="44"/>
      <c r="N24" s="44"/>
      <c r="O24" s="44"/>
      <c r="P24" s="45"/>
      <c r="Q24" s="44"/>
      <c r="R24" s="44"/>
      <c r="S24" s="44"/>
      <c r="T24" s="44"/>
      <c r="U24" s="44"/>
      <c r="V24" s="46"/>
      <c r="W24" s="42">
        <v>88.82</v>
      </c>
      <c r="X24" s="47">
        <f>IF(U24&lt;0,0,U24)</f>
        <v>0</v>
      </c>
      <c r="Y24" s="48">
        <v>0</v>
      </c>
      <c r="Z24" s="42">
        <f t="shared" si="10"/>
        <v>0</v>
      </c>
      <c r="AA24" s="49">
        <f t="shared" si="11"/>
        <v>1862.6399999999999</v>
      </c>
      <c r="AB24" s="50"/>
    </row>
    <row r="25" spans="3:28" ht="24.95" customHeight="1" x14ac:dyDescent="0.25">
      <c r="C25" s="36">
        <v>12</v>
      </c>
      <c r="D25" s="37" t="s">
        <v>218</v>
      </c>
      <c r="E25" s="37" t="s">
        <v>137</v>
      </c>
      <c r="F25" s="38"/>
      <c r="G25" s="39"/>
      <c r="H25" s="40">
        <v>1833.31</v>
      </c>
      <c r="I25" s="41">
        <v>0</v>
      </c>
      <c r="J25" s="42">
        <f t="shared" si="9"/>
        <v>1833.31</v>
      </c>
      <c r="K25" s="43"/>
      <c r="L25" s="44"/>
      <c r="M25" s="44"/>
      <c r="N25" s="44"/>
      <c r="O25" s="44"/>
      <c r="P25" s="45"/>
      <c r="Q25" s="44"/>
      <c r="R25" s="44"/>
      <c r="S25" s="44"/>
      <c r="T25" s="44"/>
      <c r="U25" s="44"/>
      <c r="V25" s="46"/>
      <c r="W25" s="42">
        <v>85.01</v>
      </c>
      <c r="X25" s="42">
        <v>0</v>
      </c>
      <c r="Y25" s="48">
        <v>0</v>
      </c>
      <c r="Z25" s="42">
        <f t="shared" si="10"/>
        <v>0</v>
      </c>
      <c r="AA25" s="49">
        <f t="shared" si="11"/>
        <v>1918.32</v>
      </c>
      <c r="AB25" s="50"/>
    </row>
    <row r="26" spans="3:28" ht="20.100000000000001" customHeight="1" x14ac:dyDescent="0.25">
      <c r="C26" s="36"/>
      <c r="D26" s="37"/>
      <c r="E26" s="37"/>
      <c r="F26" s="38"/>
      <c r="G26" s="39"/>
      <c r="H26" s="40"/>
      <c r="I26" s="41"/>
      <c r="J26" s="42"/>
      <c r="K26" s="43"/>
      <c r="L26" s="44">
        <v>0</v>
      </c>
      <c r="M26" s="44">
        <f>H26+L26</f>
        <v>0</v>
      </c>
      <c r="N26" s="44" t="e">
        <f>VLOOKUP(M26,Tarifa1,1)</f>
        <v>#N/A</v>
      </c>
      <c r="O26" s="44" t="e">
        <f>M26-N26</f>
        <v>#N/A</v>
      </c>
      <c r="P26" s="45" t="e">
        <f>VLOOKUP(M26,Tarifa1,3)</f>
        <v>#N/A</v>
      </c>
      <c r="Q26" s="44" t="e">
        <f>O26*P26</f>
        <v>#N/A</v>
      </c>
      <c r="R26" s="44" t="e">
        <f>VLOOKUP(M26,Tarifa1,2)</f>
        <v>#N/A</v>
      </c>
      <c r="S26" s="44" t="e">
        <f>Q26+R26</f>
        <v>#N/A</v>
      </c>
      <c r="T26" s="44" t="e">
        <f>VLOOKUP(M26,Credito1,2)</f>
        <v>#N/A</v>
      </c>
      <c r="U26" s="44" t="e">
        <f>S26-T26</f>
        <v>#N/A</v>
      </c>
      <c r="V26" s="46"/>
      <c r="W26" s="42"/>
      <c r="X26" s="47"/>
      <c r="Y26" s="48"/>
      <c r="Z26" s="42"/>
      <c r="AA26" s="49"/>
      <c r="AB26" s="50"/>
    </row>
    <row r="27" spans="3:28" ht="15.95" customHeight="1" x14ac:dyDescent="0.25">
      <c r="AA27" s="184"/>
    </row>
    <row r="28" spans="3:28" ht="15.95" customHeight="1" x14ac:dyDescent="0.25"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63"/>
      <c r="AB28" s="185"/>
    </row>
    <row r="29" spans="3:28" ht="18" customHeight="1" x14ac:dyDescent="0.25">
      <c r="C29" s="2" t="s">
        <v>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3:28" ht="18" customHeight="1" x14ac:dyDescent="0.25">
      <c r="C30" s="3" t="str">
        <f>[1]REGIDORES!B4</f>
        <v>SUELDOS  DEL 16  AL 31  DE JULIO  DEL 2015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3:28" ht="18" customHeight="1" x14ac:dyDescent="0.25">
      <c r="C31" s="3" t="s">
        <v>196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3:28" ht="15" customHeight="1" x14ac:dyDescent="0.25">
      <c r="C32" s="4"/>
      <c r="D32" s="4"/>
      <c r="E32" s="4"/>
      <c r="F32" s="5" t="s">
        <v>3</v>
      </c>
      <c r="G32" s="5" t="s">
        <v>4</v>
      </c>
      <c r="H32" s="6" t="s">
        <v>5</v>
      </c>
      <c r="I32" s="7"/>
      <c r="J32" s="8"/>
      <c r="K32" s="9"/>
      <c r="L32" s="10" t="s">
        <v>6</v>
      </c>
      <c r="M32" s="11"/>
      <c r="N32" s="12" t="s">
        <v>7</v>
      </c>
      <c r="O32" s="13"/>
      <c r="P32" s="13"/>
      <c r="Q32" s="13"/>
      <c r="R32" s="13"/>
      <c r="S32" s="14"/>
      <c r="T32" s="10" t="s">
        <v>8</v>
      </c>
      <c r="U32" s="10" t="s">
        <v>9</v>
      </c>
      <c r="V32" s="15"/>
      <c r="W32" s="5" t="s">
        <v>10</v>
      </c>
      <c r="X32" s="6" t="s">
        <v>11</v>
      </c>
      <c r="Y32" s="7"/>
      <c r="Z32" s="8"/>
      <c r="AA32" s="5" t="s">
        <v>12</v>
      </c>
      <c r="AB32" s="16"/>
    </row>
    <row r="33" spans="3:28" ht="15" customHeight="1" x14ac:dyDescent="0.25">
      <c r="C33" s="17" t="s">
        <v>13</v>
      </c>
      <c r="D33" s="17"/>
      <c r="E33" s="17"/>
      <c r="F33" s="18" t="s">
        <v>14</v>
      </c>
      <c r="G33" s="17" t="s">
        <v>15</v>
      </c>
      <c r="H33" s="5" t="s">
        <v>4</v>
      </c>
      <c r="I33" s="5" t="s">
        <v>16</v>
      </c>
      <c r="J33" s="5" t="s">
        <v>17</v>
      </c>
      <c r="K33" s="9"/>
      <c r="L33" s="19" t="s">
        <v>18</v>
      </c>
      <c r="M33" s="11" t="s">
        <v>19</v>
      </c>
      <c r="N33" s="11" t="s">
        <v>20</v>
      </c>
      <c r="O33" s="11" t="s">
        <v>21</v>
      </c>
      <c r="P33" s="11" t="s">
        <v>22</v>
      </c>
      <c r="Q33" s="11" t="s">
        <v>23</v>
      </c>
      <c r="R33" s="11" t="s">
        <v>24</v>
      </c>
      <c r="S33" s="11" t="s">
        <v>9</v>
      </c>
      <c r="T33" s="19" t="s">
        <v>25</v>
      </c>
      <c r="U33" s="19" t="s">
        <v>26</v>
      </c>
      <c r="V33" s="15"/>
      <c r="W33" s="17" t="s">
        <v>27</v>
      </c>
      <c r="X33" s="5" t="s">
        <v>28</v>
      </c>
      <c r="Y33" s="5" t="s">
        <v>29</v>
      </c>
      <c r="Z33" s="5" t="s">
        <v>30</v>
      </c>
      <c r="AA33" s="17" t="s">
        <v>31</v>
      </c>
      <c r="AB33" s="20" t="s">
        <v>32</v>
      </c>
    </row>
    <row r="34" spans="3:28" ht="14.1" customHeight="1" x14ac:dyDescent="0.25">
      <c r="C34" s="186"/>
      <c r="D34" s="22"/>
      <c r="E34" s="22" t="s">
        <v>33</v>
      </c>
      <c r="F34" s="17"/>
      <c r="G34" s="17"/>
      <c r="H34" s="17" t="s">
        <v>34</v>
      </c>
      <c r="I34" s="17" t="s">
        <v>35</v>
      </c>
      <c r="J34" s="17" t="s">
        <v>36</v>
      </c>
      <c r="K34" s="9"/>
      <c r="L34" s="19" t="s">
        <v>37</v>
      </c>
      <c r="M34" s="10" t="s">
        <v>38</v>
      </c>
      <c r="N34" s="10" t="s">
        <v>39</v>
      </c>
      <c r="O34" s="10" t="s">
        <v>40</v>
      </c>
      <c r="P34" s="10" t="s">
        <v>40</v>
      </c>
      <c r="Q34" s="10" t="s">
        <v>41</v>
      </c>
      <c r="R34" s="10" t="s">
        <v>42</v>
      </c>
      <c r="S34" s="10" t="s">
        <v>43</v>
      </c>
      <c r="T34" s="19" t="s">
        <v>44</v>
      </c>
      <c r="U34" s="187" t="s">
        <v>45</v>
      </c>
      <c r="V34" s="188"/>
      <c r="W34" s="17" t="s">
        <v>46</v>
      </c>
      <c r="X34" s="17"/>
      <c r="Y34" s="17"/>
      <c r="Z34" s="17" t="s">
        <v>47</v>
      </c>
      <c r="AA34" s="17" t="s">
        <v>48</v>
      </c>
      <c r="AB34" s="189"/>
    </row>
    <row r="35" spans="3:28" ht="14.1" customHeight="1" x14ac:dyDescent="0.25">
      <c r="C35" s="17"/>
      <c r="D35" s="29" t="s">
        <v>219</v>
      </c>
      <c r="E35" s="29" t="s">
        <v>50</v>
      </c>
      <c r="F35" s="190"/>
      <c r="G35" s="190"/>
      <c r="H35" s="30"/>
      <c r="I35" s="30"/>
      <c r="J35" s="30"/>
      <c r="K35" s="191"/>
      <c r="L35" s="190"/>
      <c r="M35" s="190"/>
      <c r="N35" s="190"/>
      <c r="O35" s="190"/>
      <c r="P35" s="190"/>
      <c r="Q35" s="190"/>
      <c r="R35" s="190"/>
      <c r="S35" s="190"/>
      <c r="T35" s="190"/>
      <c r="U35" s="191"/>
      <c r="V35" s="191"/>
      <c r="W35" s="30"/>
      <c r="X35" s="30"/>
      <c r="Y35" s="30"/>
      <c r="Z35" s="30"/>
      <c r="AA35" s="30"/>
      <c r="AB35" s="32"/>
    </row>
    <row r="36" spans="3:28" ht="24.95" customHeight="1" x14ac:dyDescent="0.25">
      <c r="C36" s="36"/>
      <c r="D36" s="183" t="s">
        <v>220</v>
      </c>
      <c r="E36" s="37"/>
      <c r="F36" s="38"/>
      <c r="G36" s="39"/>
      <c r="H36" s="40"/>
      <c r="I36" s="41"/>
      <c r="J36" s="42"/>
      <c r="K36" s="43"/>
      <c r="L36" s="44">
        <v>0</v>
      </c>
      <c r="M36" s="44">
        <f>H36+L36</f>
        <v>0</v>
      </c>
      <c r="N36" s="44" t="e">
        <f>VLOOKUP(M36,Tarifa1,1)</f>
        <v>#N/A</v>
      </c>
      <c r="O36" s="44" t="e">
        <f>M36-N36</f>
        <v>#N/A</v>
      </c>
      <c r="P36" s="45" t="e">
        <f>VLOOKUP(M36,Tarifa1,3)</f>
        <v>#N/A</v>
      </c>
      <c r="Q36" s="44" t="e">
        <f>O36*P36</f>
        <v>#N/A</v>
      </c>
      <c r="R36" s="44" t="e">
        <f>VLOOKUP(M36,Tarifa1,2)</f>
        <v>#N/A</v>
      </c>
      <c r="S36" s="44" t="e">
        <f>Q36+R36</f>
        <v>#N/A</v>
      </c>
      <c r="T36" s="44" t="e">
        <f>VLOOKUP(M36,Credito1,2)</f>
        <v>#N/A</v>
      </c>
      <c r="U36" s="44" t="e">
        <f>S36-T36</f>
        <v>#N/A</v>
      </c>
      <c r="V36" s="46"/>
      <c r="W36" s="42"/>
      <c r="X36" s="47"/>
      <c r="Y36" s="48"/>
      <c r="Z36" s="42"/>
      <c r="AA36" s="49"/>
      <c r="AB36" s="50"/>
    </row>
    <row r="37" spans="3:28" ht="24.95" customHeight="1" x14ac:dyDescent="0.25">
      <c r="C37" s="36">
        <v>13</v>
      </c>
      <c r="D37" s="37" t="s">
        <v>221</v>
      </c>
      <c r="E37" s="37" t="s">
        <v>222</v>
      </c>
      <c r="F37" s="38"/>
      <c r="G37" s="39"/>
      <c r="H37" s="40">
        <v>2704</v>
      </c>
      <c r="I37" s="41">
        <v>0</v>
      </c>
      <c r="J37" s="42">
        <f t="shared" ref="J37:J42" si="16">SUM(H37:I37)</f>
        <v>2704</v>
      </c>
      <c r="K37" s="43"/>
      <c r="L37" s="44"/>
      <c r="M37" s="44"/>
      <c r="N37" s="44"/>
      <c r="O37" s="44"/>
      <c r="P37" s="45"/>
      <c r="Q37" s="44"/>
      <c r="R37" s="44"/>
      <c r="S37" s="44"/>
      <c r="T37" s="44"/>
      <c r="U37" s="44"/>
      <c r="V37" s="46"/>
      <c r="W37" s="42">
        <v>0</v>
      </c>
      <c r="X37" s="47">
        <v>41.45</v>
      </c>
      <c r="Y37" s="48">
        <v>0</v>
      </c>
      <c r="Z37" s="42">
        <f>SUM(X37:Y37)</f>
        <v>41.45</v>
      </c>
      <c r="AA37" s="49">
        <f t="shared" ref="AA37:AA45" si="17">J37+W37-Z37</f>
        <v>2662.55</v>
      </c>
      <c r="AB37" s="50"/>
    </row>
    <row r="38" spans="3:28" ht="24.95" customHeight="1" x14ac:dyDescent="0.25">
      <c r="C38" s="36">
        <v>14</v>
      </c>
      <c r="D38" s="37" t="s">
        <v>223</v>
      </c>
      <c r="E38" s="37" t="s">
        <v>137</v>
      </c>
      <c r="F38" s="38"/>
      <c r="G38" s="39"/>
      <c r="H38" s="40">
        <v>1833.31</v>
      </c>
      <c r="I38" s="41">
        <v>0</v>
      </c>
      <c r="J38" s="42">
        <f t="shared" si="16"/>
        <v>1833.31</v>
      </c>
      <c r="K38" s="43"/>
      <c r="L38" s="44"/>
      <c r="M38" s="44"/>
      <c r="N38" s="44"/>
      <c r="O38" s="44"/>
      <c r="P38" s="45"/>
      <c r="Q38" s="44"/>
      <c r="R38" s="44"/>
      <c r="S38" s="44"/>
      <c r="T38" s="44"/>
      <c r="U38" s="44"/>
      <c r="V38" s="46"/>
      <c r="W38" s="42">
        <v>85.01</v>
      </c>
      <c r="X38" s="42">
        <v>0</v>
      </c>
      <c r="Y38" s="48">
        <v>0</v>
      </c>
      <c r="Z38" s="42">
        <f t="shared" ref="Z38:Z42" si="18">SUM(X38:Y38)</f>
        <v>0</v>
      </c>
      <c r="AA38" s="106">
        <f t="shared" si="17"/>
        <v>1918.32</v>
      </c>
      <c r="AB38" s="50"/>
    </row>
    <row r="39" spans="3:28" ht="24.95" customHeight="1" x14ac:dyDescent="0.25">
      <c r="C39" s="36">
        <v>15</v>
      </c>
      <c r="D39" s="37" t="s">
        <v>224</v>
      </c>
      <c r="E39" s="37" t="s">
        <v>209</v>
      </c>
      <c r="F39" s="38"/>
      <c r="G39" s="39"/>
      <c r="H39" s="40">
        <v>1946.88</v>
      </c>
      <c r="I39" s="41">
        <v>0</v>
      </c>
      <c r="J39" s="42">
        <f t="shared" si="16"/>
        <v>1946.88</v>
      </c>
      <c r="K39" s="43"/>
      <c r="L39" s="44">
        <v>0</v>
      </c>
      <c r="M39" s="44">
        <f>H39+L39</f>
        <v>1946.88</v>
      </c>
      <c r="N39" s="44">
        <f>VLOOKUP(M39,Tarifa1,1)</f>
        <v>248.04</v>
      </c>
      <c r="O39" s="44">
        <f>M39-N39</f>
        <v>1698.8400000000001</v>
      </c>
      <c r="P39" s="45">
        <f>VLOOKUP(M39,Tarifa1,3)</f>
        <v>6.4000000000000001E-2</v>
      </c>
      <c r="Q39" s="44">
        <f>O39*P39</f>
        <v>108.72576000000001</v>
      </c>
      <c r="R39" s="44">
        <f>VLOOKUP(M39,Tarifa1,2)</f>
        <v>4.76</v>
      </c>
      <c r="S39" s="44">
        <f>Q39+R39</f>
        <v>113.48576000000001</v>
      </c>
      <c r="T39" s="44">
        <f>VLOOKUP(M39,Credito1,2)</f>
        <v>191.23</v>
      </c>
      <c r="U39" s="44">
        <f>S39-T39</f>
        <v>-77.744239999999976</v>
      </c>
      <c r="V39" s="46"/>
      <c r="W39" s="42">
        <v>77.739999999999995</v>
      </c>
      <c r="X39" s="47">
        <f>IF(U39&lt;0,0,U39)</f>
        <v>0</v>
      </c>
      <c r="Y39" s="48">
        <v>0</v>
      </c>
      <c r="Z39" s="42">
        <f t="shared" si="18"/>
        <v>0</v>
      </c>
      <c r="AA39" s="49">
        <f t="shared" si="17"/>
        <v>2024.6200000000001</v>
      </c>
      <c r="AB39" s="50"/>
    </row>
    <row r="40" spans="3:28" ht="24.95" customHeight="1" x14ac:dyDescent="0.25">
      <c r="C40" s="36">
        <v>16</v>
      </c>
      <c r="D40" s="37" t="s">
        <v>225</v>
      </c>
      <c r="E40" s="37" t="s">
        <v>137</v>
      </c>
      <c r="F40" s="38"/>
      <c r="G40" s="39"/>
      <c r="H40" s="40">
        <v>4740.63</v>
      </c>
      <c r="I40" s="41">
        <v>0</v>
      </c>
      <c r="J40" s="42">
        <f t="shared" si="16"/>
        <v>4740.63</v>
      </c>
      <c r="K40" s="43"/>
      <c r="L40" s="44">
        <v>0</v>
      </c>
      <c r="M40" s="44">
        <f>H40+L40</f>
        <v>4740.63</v>
      </c>
      <c r="N40" s="44">
        <f>VLOOKUP(M40,Tarifa1,1)</f>
        <v>4300.7550000000001</v>
      </c>
      <c r="O40" s="44">
        <f>M40-N40</f>
        <v>439.875</v>
      </c>
      <c r="P40" s="45">
        <f>VLOOKUP(M40,Tarifa1,3)</f>
        <v>0.1792</v>
      </c>
      <c r="Q40" s="44">
        <f>O40*P40</f>
        <v>78.825599999999994</v>
      </c>
      <c r="R40" s="44">
        <f>VLOOKUP(M40,Tarifa1,2)</f>
        <v>393.27499999999998</v>
      </c>
      <c r="S40" s="44">
        <f>Q40+R40</f>
        <v>472.10059999999999</v>
      </c>
      <c r="T40" s="44">
        <f>VLOOKUP(M40,Credito1,2)</f>
        <v>0</v>
      </c>
      <c r="U40" s="44">
        <f>S40-T40</f>
        <v>472.10059999999999</v>
      </c>
      <c r="V40" s="46"/>
      <c r="W40" s="42">
        <f>-IF(U40&gt;0,0,U40)</f>
        <v>0</v>
      </c>
      <c r="X40" s="47">
        <f>IF(U40&lt;0,0,U40)</f>
        <v>472.10059999999999</v>
      </c>
      <c r="Y40" s="48">
        <v>0</v>
      </c>
      <c r="Z40" s="42">
        <f t="shared" si="18"/>
        <v>472.10059999999999</v>
      </c>
      <c r="AA40" s="49">
        <f t="shared" si="17"/>
        <v>4268.5294000000004</v>
      </c>
      <c r="AB40" s="50"/>
    </row>
    <row r="41" spans="3:28" ht="24.95" customHeight="1" x14ac:dyDescent="0.25">
      <c r="C41" s="36">
        <v>17</v>
      </c>
      <c r="D41" s="37" t="s">
        <v>226</v>
      </c>
      <c r="E41" s="37" t="s">
        <v>137</v>
      </c>
      <c r="F41" s="38"/>
      <c r="G41" s="39"/>
      <c r="H41" s="40">
        <v>1833.31</v>
      </c>
      <c r="I41" s="41">
        <v>0</v>
      </c>
      <c r="J41" s="42">
        <f t="shared" ref="J41" si="19">SUM(H41:I41)</f>
        <v>1833.31</v>
      </c>
      <c r="K41" s="43"/>
      <c r="L41" s="44"/>
      <c r="M41" s="44"/>
      <c r="N41" s="44"/>
      <c r="O41" s="44"/>
      <c r="P41" s="45"/>
      <c r="Q41" s="44"/>
      <c r="R41" s="44"/>
      <c r="S41" s="44"/>
      <c r="T41" s="44"/>
      <c r="U41" s="44"/>
      <c r="V41" s="46"/>
      <c r="W41" s="42">
        <v>85.01</v>
      </c>
      <c r="X41" s="42">
        <v>0</v>
      </c>
      <c r="Y41" s="48">
        <v>0</v>
      </c>
      <c r="Z41" s="42">
        <f t="shared" ref="Z41" si="20">SUM(X41:Y41)</f>
        <v>0</v>
      </c>
      <c r="AA41" s="49">
        <f t="shared" si="17"/>
        <v>1918.32</v>
      </c>
      <c r="AB41" s="50"/>
    </row>
    <row r="42" spans="3:28" ht="24.95" customHeight="1" x14ac:dyDescent="0.25">
      <c r="C42" s="36">
        <v>18</v>
      </c>
      <c r="D42" s="37" t="s">
        <v>227</v>
      </c>
      <c r="E42" s="37" t="s">
        <v>137</v>
      </c>
      <c r="F42" s="38"/>
      <c r="G42" s="39"/>
      <c r="H42" s="40">
        <v>1833.31</v>
      </c>
      <c r="I42" s="41">
        <v>0</v>
      </c>
      <c r="J42" s="42">
        <f t="shared" si="16"/>
        <v>1833.31</v>
      </c>
      <c r="K42" s="43"/>
      <c r="L42" s="44"/>
      <c r="M42" s="44"/>
      <c r="N42" s="44"/>
      <c r="O42" s="44"/>
      <c r="P42" s="45"/>
      <c r="Q42" s="44"/>
      <c r="R42" s="44"/>
      <c r="S42" s="44"/>
      <c r="T42" s="44"/>
      <c r="U42" s="44"/>
      <c r="V42" s="46"/>
      <c r="W42" s="42">
        <v>85.01</v>
      </c>
      <c r="X42" s="42">
        <v>0</v>
      </c>
      <c r="Y42" s="48">
        <v>0</v>
      </c>
      <c r="Z42" s="42">
        <f t="shared" si="18"/>
        <v>0</v>
      </c>
      <c r="AA42" s="49">
        <f t="shared" si="17"/>
        <v>1918.32</v>
      </c>
      <c r="AB42" s="50"/>
    </row>
    <row r="43" spans="3:28" ht="24.95" customHeight="1" x14ac:dyDescent="0.25">
      <c r="C43" s="36">
        <v>19</v>
      </c>
      <c r="D43" s="37" t="s">
        <v>228</v>
      </c>
      <c r="E43" s="37" t="s">
        <v>137</v>
      </c>
      <c r="F43" s="38"/>
      <c r="G43" s="39"/>
      <c r="H43" s="40">
        <v>1833.31</v>
      </c>
      <c r="I43" s="41">
        <v>0</v>
      </c>
      <c r="J43" s="42">
        <f t="shared" ref="J43:J45" si="21">SUM(H43:I43)</f>
        <v>1833.31</v>
      </c>
      <c r="K43" s="43"/>
      <c r="L43" s="44"/>
      <c r="M43" s="44"/>
      <c r="N43" s="44"/>
      <c r="O43" s="44"/>
      <c r="P43" s="45"/>
      <c r="Q43" s="44"/>
      <c r="R43" s="44"/>
      <c r="S43" s="44"/>
      <c r="T43" s="44"/>
      <c r="U43" s="44"/>
      <c r="V43" s="46"/>
      <c r="W43" s="42">
        <v>85.01</v>
      </c>
      <c r="X43" s="42">
        <v>0</v>
      </c>
      <c r="Y43" s="48">
        <v>0</v>
      </c>
      <c r="Z43" s="42">
        <f t="shared" ref="Z43:Z45" si="22">SUM(X43:Y43)</f>
        <v>0</v>
      </c>
      <c r="AA43" s="49">
        <f t="shared" si="17"/>
        <v>1918.32</v>
      </c>
      <c r="AB43" s="50"/>
    </row>
    <row r="44" spans="3:28" ht="24.95" customHeight="1" x14ac:dyDescent="0.25">
      <c r="C44" s="36">
        <v>20</v>
      </c>
      <c r="D44" s="37" t="s">
        <v>229</v>
      </c>
      <c r="E44" s="37" t="s">
        <v>137</v>
      </c>
      <c r="F44" s="38"/>
      <c r="G44" s="39"/>
      <c r="H44" s="40">
        <v>1946.88</v>
      </c>
      <c r="I44" s="41">
        <v>0</v>
      </c>
      <c r="J44" s="42">
        <f t="shared" si="21"/>
        <v>1946.88</v>
      </c>
      <c r="K44" s="43"/>
      <c r="L44" s="44"/>
      <c r="M44" s="44"/>
      <c r="N44" s="44"/>
      <c r="O44" s="44"/>
      <c r="P44" s="45"/>
      <c r="Q44" s="44"/>
      <c r="R44" s="44"/>
      <c r="S44" s="44"/>
      <c r="T44" s="44"/>
      <c r="U44" s="44"/>
      <c r="V44" s="46"/>
      <c r="W44" s="42">
        <v>77.739999999999995</v>
      </c>
      <c r="X44" s="42">
        <v>0</v>
      </c>
      <c r="Y44" s="48">
        <v>0</v>
      </c>
      <c r="Z44" s="42">
        <f t="shared" si="22"/>
        <v>0</v>
      </c>
      <c r="AA44" s="49">
        <f t="shared" si="17"/>
        <v>2024.6200000000001</v>
      </c>
      <c r="AB44" s="50"/>
    </row>
    <row r="45" spans="3:28" ht="24.95" customHeight="1" x14ac:dyDescent="0.25">
      <c r="C45" s="36">
        <v>21</v>
      </c>
      <c r="D45" s="37" t="s">
        <v>230</v>
      </c>
      <c r="E45" s="37" t="s">
        <v>143</v>
      </c>
      <c r="F45" s="38"/>
      <c r="G45" s="39"/>
      <c r="H45" s="40">
        <v>2538.64</v>
      </c>
      <c r="I45" s="41">
        <v>0</v>
      </c>
      <c r="J45" s="42">
        <f t="shared" si="21"/>
        <v>2538.64</v>
      </c>
      <c r="K45" s="43"/>
      <c r="L45" s="44">
        <v>0</v>
      </c>
      <c r="M45" s="44">
        <f>H45+L45</f>
        <v>2538.64</v>
      </c>
      <c r="N45" s="44">
        <f>VLOOKUP(M45,Tarifa1,1)</f>
        <v>2105.21</v>
      </c>
      <c r="O45" s="44">
        <f>M45-N45</f>
        <v>433.42999999999984</v>
      </c>
      <c r="P45" s="45">
        <f>VLOOKUP(M45,Tarifa1,3)</f>
        <v>0.10879999999999999</v>
      </c>
      <c r="Q45" s="44">
        <f>O45*P45</f>
        <v>47.15718399999998</v>
      </c>
      <c r="R45" s="44">
        <f>VLOOKUP(M45,Tarifa1,2)</f>
        <v>123.61499999999999</v>
      </c>
      <c r="S45" s="44">
        <f>Q45+R45</f>
        <v>170.77218399999998</v>
      </c>
      <c r="T45" s="44">
        <f>VLOOKUP(M45,Credito1,2)</f>
        <v>162.435</v>
      </c>
      <c r="U45" s="44">
        <f>S45-T45</f>
        <v>8.3371839999999793</v>
      </c>
      <c r="V45" s="46"/>
      <c r="W45" s="42">
        <f>-IF(U45&gt;0,0,U45)</f>
        <v>0</v>
      </c>
      <c r="X45" s="47">
        <f>IF(U45&lt;0,0,U45)</f>
        <v>8.3371839999999793</v>
      </c>
      <c r="Y45" s="48">
        <v>0</v>
      </c>
      <c r="Z45" s="42">
        <f t="shared" si="22"/>
        <v>8.3371839999999793</v>
      </c>
      <c r="AA45" s="49">
        <f t="shared" si="17"/>
        <v>2530.3028159999999</v>
      </c>
      <c r="AB45" s="50"/>
    </row>
    <row r="46" spans="3:28" ht="24.95" customHeight="1" x14ac:dyDescent="0.25">
      <c r="C46" s="36"/>
      <c r="D46" s="183" t="s">
        <v>231</v>
      </c>
      <c r="E46" s="37"/>
      <c r="F46" s="38"/>
      <c r="G46" s="39"/>
      <c r="H46" s="40"/>
      <c r="I46" s="41"/>
      <c r="J46" s="42"/>
      <c r="K46" s="43"/>
      <c r="L46" s="44"/>
      <c r="M46" s="44"/>
      <c r="N46" s="44"/>
      <c r="O46" s="44"/>
      <c r="P46" s="45"/>
      <c r="Q46" s="44"/>
      <c r="R46" s="44"/>
      <c r="S46" s="44"/>
      <c r="T46" s="44"/>
      <c r="U46" s="44"/>
      <c r="V46" s="46"/>
      <c r="W46" s="42"/>
      <c r="X46" s="47"/>
      <c r="Y46" s="48"/>
      <c r="Z46" s="42"/>
      <c r="AA46" s="49"/>
      <c r="AB46" s="50"/>
    </row>
    <row r="47" spans="3:28" ht="24.95" customHeight="1" x14ac:dyDescent="0.25">
      <c r="C47" s="36">
        <v>22</v>
      </c>
      <c r="D47" s="37" t="s">
        <v>232</v>
      </c>
      <c r="E47" s="37" t="s">
        <v>77</v>
      </c>
      <c r="F47" s="38"/>
      <c r="G47" s="39"/>
      <c r="H47" s="99">
        <v>1799.72</v>
      </c>
      <c r="I47" s="41">
        <v>0</v>
      </c>
      <c r="J47" s="42">
        <f>SUM(H47:I47)</f>
        <v>1799.72</v>
      </c>
      <c r="K47" s="43"/>
      <c r="L47" s="44">
        <v>0</v>
      </c>
      <c r="M47" s="44">
        <f>H47+L47</f>
        <v>1799.72</v>
      </c>
      <c r="N47" s="44">
        <f>VLOOKUP(M47,Tarifa1,1)</f>
        <v>248.04</v>
      </c>
      <c r="O47" s="44">
        <f>M47-N47</f>
        <v>1551.68</v>
      </c>
      <c r="P47" s="45">
        <f>VLOOKUP(M47,Tarifa1,3)</f>
        <v>6.4000000000000001E-2</v>
      </c>
      <c r="Q47" s="44">
        <f>O47*P47</f>
        <v>99.307520000000011</v>
      </c>
      <c r="R47" s="44">
        <f>VLOOKUP(M47,Tarifa1,2)</f>
        <v>4.76</v>
      </c>
      <c r="S47" s="44">
        <f>Q47+R47</f>
        <v>104.06752000000002</v>
      </c>
      <c r="T47" s="44">
        <f>VLOOKUP(M47,Credito1,2)</f>
        <v>191.23</v>
      </c>
      <c r="U47" s="44">
        <f>S47-T47</f>
        <v>-87.162479999999974</v>
      </c>
      <c r="V47" s="46"/>
      <c r="W47" s="42">
        <f>-IF(U47&gt;0,0,U47)</f>
        <v>87.162479999999974</v>
      </c>
      <c r="X47" s="47">
        <f>IF(U47&lt;0,0,U47)</f>
        <v>0</v>
      </c>
      <c r="Y47" s="48">
        <v>0</v>
      </c>
      <c r="Z47" s="42">
        <f>SUM(X47:Y47)</f>
        <v>0</v>
      </c>
      <c r="AA47" s="49">
        <f>J47+W47-Z47</f>
        <v>1886.88248</v>
      </c>
      <c r="AB47" s="50"/>
    </row>
    <row r="48" spans="3:28" ht="24.95" customHeight="1" x14ac:dyDescent="0.25">
      <c r="C48" s="36">
        <v>23</v>
      </c>
      <c r="D48" s="37" t="s">
        <v>233</v>
      </c>
      <c r="E48" s="37" t="s">
        <v>234</v>
      </c>
      <c r="F48" s="38"/>
      <c r="G48" s="39"/>
      <c r="H48" s="99">
        <v>1799.72</v>
      </c>
      <c r="I48" s="41">
        <v>0</v>
      </c>
      <c r="J48" s="42">
        <f>SUM(H48:I48)</f>
        <v>1799.72</v>
      </c>
      <c r="K48" s="43"/>
      <c r="L48" s="44">
        <v>0</v>
      </c>
      <c r="M48" s="44">
        <f>H48+L48</f>
        <v>1799.72</v>
      </c>
      <c r="N48" s="44">
        <f>VLOOKUP(M48,Tarifa1,1)</f>
        <v>248.04</v>
      </c>
      <c r="O48" s="44">
        <f>M48-N48</f>
        <v>1551.68</v>
      </c>
      <c r="P48" s="45">
        <f>VLOOKUP(M48,Tarifa1,3)</f>
        <v>6.4000000000000001E-2</v>
      </c>
      <c r="Q48" s="44">
        <f>O48*P48</f>
        <v>99.307520000000011</v>
      </c>
      <c r="R48" s="44">
        <f>VLOOKUP(M48,Tarifa1,2)</f>
        <v>4.76</v>
      </c>
      <c r="S48" s="44">
        <f>Q48+R48</f>
        <v>104.06752000000002</v>
      </c>
      <c r="T48" s="44">
        <f>VLOOKUP(M48,Credito1,2)</f>
        <v>191.23</v>
      </c>
      <c r="U48" s="44">
        <f>S48-T48</f>
        <v>-87.162479999999974</v>
      </c>
      <c r="V48" s="46"/>
      <c r="W48" s="42">
        <f>-IF(U48&gt;0,0,U48)</f>
        <v>87.162479999999974</v>
      </c>
      <c r="X48" s="47">
        <f>IF(U48&lt;0,0,U48)</f>
        <v>0</v>
      </c>
      <c r="Y48" s="48">
        <v>0</v>
      </c>
      <c r="Z48" s="42">
        <f>SUM(X48:Y48)</f>
        <v>0</v>
      </c>
      <c r="AA48" s="49">
        <f>J48+W48-Z48</f>
        <v>1886.88248</v>
      </c>
      <c r="AB48" s="50"/>
    </row>
    <row r="49" spans="3:34" ht="24.95" customHeight="1" x14ac:dyDescent="0.25">
      <c r="C49" s="36"/>
      <c r="D49" s="183" t="s">
        <v>86</v>
      </c>
      <c r="E49" s="37"/>
      <c r="F49" s="38"/>
      <c r="G49" s="39"/>
      <c r="H49" s="40"/>
      <c r="I49" s="41"/>
      <c r="J49" s="42"/>
      <c r="K49" s="43"/>
      <c r="L49" s="44"/>
      <c r="M49" s="44"/>
      <c r="N49" s="44"/>
      <c r="O49" s="44"/>
      <c r="P49" s="45"/>
      <c r="Q49" s="44"/>
      <c r="R49" s="44"/>
      <c r="S49" s="44"/>
      <c r="T49" s="44"/>
      <c r="U49" s="44"/>
      <c r="V49" s="46"/>
      <c r="W49" s="42"/>
      <c r="X49" s="47"/>
      <c r="Y49" s="48"/>
      <c r="Z49" s="42"/>
      <c r="AA49" s="49"/>
      <c r="AB49" s="50"/>
    </row>
    <row r="50" spans="3:34" ht="24.95" customHeight="1" x14ac:dyDescent="0.25">
      <c r="C50" s="36">
        <v>24</v>
      </c>
      <c r="D50" s="37" t="s">
        <v>235</v>
      </c>
      <c r="E50" s="37" t="s">
        <v>77</v>
      </c>
      <c r="F50" s="38"/>
      <c r="G50" s="39"/>
      <c r="H50" s="99">
        <v>1799.72</v>
      </c>
      <c r="I50" s="41">
        <v>0</v>
      </c>
      <c r="J50" s="42">
        <f>SUM(H50:I50)</f>
        <v>1799.72</v>
      </c>
      <c r="K50" s="43"/>
      <c r="L50" s="44">
        <v>0</v>
      </c>
      <c r="M50" s="44">
        <f>H50+L50</f>
        <v>1799.72</v>
      </c>
      <c r="N50" s="44">
        <f>VLOOKUP(M50,Tarifa1,1)</f>
        <v>248.04</v>
      </c>
      <c r="O50" s="44">
        <f>M50-N50</f>
        <v>1551.68</v>
      </c>
      <c r="P50" s="45">
        <f>VLOOKUP(M50,Tarifa1,3)</f>
        <v>6.4000000000000001E-2</v>
      </c>
      <c r="Q50" s="44">
        <f>O50*P50</f>
        <v>99.307520000000011</v>
      </c>
      <c r="R50" s="44">
        <f>VLOOKUP(M50,Tarifa1,2)</f>
        <v>4.76</v>
      </c>
      <c r="S50" s="44">
        <f>Q50+R50</f>
        <v>104.06752000000002</v>
      </c>
      <c r="T50" s="44">
        <f>VLOOKUP(M50,Credito1,2)</f>
        <v>191.23</v>
      </c>
      <c r="U50" s="44">
        <f>S50-T50</f>
        <v>-87.162479999999974</v>
      </c>
      <c r="V50" s="46"/>
      <c r="W50" s="42">
        <f>-IF(U50&gt;0,0,U50)</f>
        <v>87.162479999999974</v>
      </c>
      <c r="X50" s="47">
        <f>IF(U50&lt;0,0,U50)</f>
        <v>0</v>
      </c>
      <c r="Y50" s="48">
        <v>0</v>
      </c>
      <c r="Z50" s="42">
        <f>SUM(X50:Y50)</f>
        <v>0</v>
      </c>
      <c r="AA50" s="49">
        <f>J50+W50-Z50</f>
        <v>1886.88248</v>
      </c>
      <c r="AB50" s="50"/>
    </row>
    <row r="51" spans="3:34" ht="24.95" customHeight="1" x14ac:dyDescent="0.25">
      <c r="C51" s="36"/>
      <c r="D51" s="183" t="s">
        <v>236</v>
      </c>
      <c r="E51" s="37"/>
      <c r="F51" s="38"/>
      <c r="G51" s="39"/>
      <c r="H51" s="40"/>
      <c r="I51" s="41"/>
      <c r="J51" s="42"/>
      <c r="K51" s="43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6"/>
      <c r="W51" s="42"/>
      <c r="X51" s="47"/>
      <c r="Y51" s="48"/>
      <c r="Z51" s="42"/>
      <c r="AA51" s="49"/>
      <c r="AB51" s="50"/>
    </row>
    <row r="52" spans="3:34" ht="24.95" customHeight="1" x14ac:dyDescent="0.25">
      <c r="C52" s="36">
        <v>25</v>
      </c>
      <c r="D52" s="37" t="s">
        <v>237</v>
      </c>
      <c r="E52" s="37" t="s">
        <v>82</v>
      </c>
      <c r="F52" s="38"/>
      <c r="G52" s="39"/>
      <c r="H52" s="40">
        <v>1596.4</v>
      </c>
      <c r="I52" s="41">
        <v>0</v>
      </c>
      <c r="J52" s="42">
        <f>SUM(H52:I52)</f>
        <v>1596.4</v>
      </c>
      <c r="K52" s="43"/>
      <c r="L52" s="44">
        <v>0</v>
      </c>
      <c r="M52" s="44">
        <f>H52+L52</f>
        <v>1596.4</v>
      </c>
      <c r="N52" s="44">
        <f>VLOOKUP(M52,Tarifa1,1)</f>
        <v>248.04</v>
      </c>
      <c r="O52" s="44">
        <f>M52-N52</f>
        <v>1348.3600000000001</v>
      </c>
      <c r="P52" s="45">
        <f>VLOOKUP(M52,Tarifa1,3)</f>
        <v>6.4000000000000001E-2</v>
      </c>
      <c r="Q52" s="44">
        <f>O52*P52</f>
        <v>86.295040000000014</v>
      </c>
      <c r="R52" s="44">
        <f>VLOOKUP(M52,Tarifa1,2)</f>
        <v>4.76</v>
      </c>
      <c r="S52" s="44">
        <f>Q52+R52</f>
        <v>91.05504000000002</v>
      </c>
      <c r="T52" s="44">
        <f>VLOOKUP(M52,Credito1,2)</f>
        <v>203.31</v>
      </c>
      <c r="U52" s="44">
        <f>S52-T52</f>
        <v>-112.25495999999998</v>
      </c>
      <c r="V52" s="46"/>
      <c r="W52" s="42">
        <f>-IF(U52&gt;0,0,U52)</f>
        <v>112.25495999999998</v>
      </c>
      <c r="X52" s="47">
        <f>IF(U52&lt;0,0,U52)</f>
        <v>0</v>
      </c>
      <c r="Y52" s="48">
        <v>0</v>
      </c>
      <c r="Z52" s="42">
        <f>SUM(X52:Y52)</f>
        <v>0</v>
      </c>
      <c r="AA52" s="49">
        <f>J52+W52-Z52</f>
        <v>1708.6549600000001</v>
      </c>
      <c r="AB52" s="50"/>
    </row>
    <row r="53" spans="3:34" ht="24.95" customHeight="1" x14ac:dyDescent="0.25">
      <c r="C53" s="36"/>
      <c r="D53" s="183" t="s">
        <v>238</v>
      </c>
      <c r="E53" s="37"/>
      <c r="F53" s="38"/>
      <c r="G53" s="39"/>
      <c r="H53" s="40"/>
      <c r="I53" s="41"/>
      <c r="J53" s="42"/>
      <c r="K53" s="43"/>
      <c r="L53" s="44"/>
      <c r="M53" s="44"/>
      <c r="N53" s="44"/>
      <c r="O53" s="44"/>
      <c r="P53" s="45"/>
      <c r="Q53" s="44"/>
      <c r="R53" s="44"/>
      <c r="S53" s="44"/>
      <c r="T53" s="44"/>
      <c r="U53" s="44"/>
      <c r="V53" s="46"/>
      <c r="W53" s="42"/>
      <c r="X53" s="47"/>
      <c r="Y53" s="48"/>
      <c r="Z53" s="42"/>
      <c r="AA53" s="49"/>
      <c r="AB53" s="50"/>
    </row>
    <row r="54" spans="3:34" ht="24.95" customHeight="1" x14ac:dyDescent="0.25">
      <c r="C54" s="36">
        <v>26</v>
      </c>
      <c r="D54" s="37" t="s">
        <v>239</v>
      </c>
      <c r="E54" s="37" t="s">
        <v>240</v>
      </c>
      <c r="F54" s="38"/>
      <c r="G54" s="39"/>
      <c r="H54" s="40">
        <v>4452.24</v>
      </c>
      <c r="I54" s="41">
        <v>0</v>
      </c>
      <c r="J54" s="42">
        <f>SUM(H54:I54)</f>
        <v>4452.24</v>
      </c>
      <c r="K54" s="43"/>
      <c r="L54" s="44">
        <v>0</v>
      </c>
      <c r="M54" s="44">
        <f>H54+L54</f>
        <v>4452.24</v>
      </c>
      <c r="N54" s="44">
        <f>VLOOKUP(M54,Tarifa1,1)</f>
        <v>4300.7550000000001</v>
      </c>
      <c r="O54" s="44">
        <f>M54-N54</f>
        <v>151.48499999999967</v>
      </c>
      <c r="P54" s="45">
        <f>VLOOKUP(M54,Tarifa1,3)</f>
        <v>0.1792</v>
      </c>
      <c r="Q54" s="44">
        <f>O54*P54</f>
        <v>27.146111999999942</v>
      </c>
      <c r="R54" s="44">
        <f>VLOOKUP(M54,Tarifa1,2)</f>
        <v>393.27499999999998</v>
      </c>
      <c r="S54" s="44">
        <f>Q54+R54</f>
        <v>420.42111199999994</v>
      </c>
      <c r="T54" s="44">
        <f>VLOOKUP(M54,Credito1,2)</f>
        <v>0</v>
      </c>
      <c r="U54" s="44">
        <f>S54-T54</f>
        <v>420.42111199999994</v>
      </c>
      <c r="V54" s="46"/>
      <c r="W54" s="42">
        <f>-IF(U54&gt;0,0,U54)</f>
        <v>0</v>
      </c>
      <c r="X54" s="47">
        <f>IF(U54&lt;0,0,U54)</f>
        <v>420.42111199999994</v>
      </c>
      <c r="Y54" s="48">
        <v>0</v>
      </c>
      <c r="Z54" s="42">
        <f>SUM(X54:Y54)</f>
        <v>420.42111199999994</v>
      </c>
      <c r="AA54" s="49">
        <f>J54+W54-Z54</f>
        <v>4031.8188879999998</v>
      </c>
      <c r="AB54" s="50"/>
    </row>
    <row r="55" spans="3:34" ht="24.95" customHeight="1" x14ac:dyDescent="0.25">
      <c r="AA55" s="184"/>
      <c r="AH55" s="192"/>
    </row>
    <row r="56" spans="3:34" ht="24.95" customHeight="1" x14ac:dyDescent="0.25">
      <c r="AA56" s="63"/>
      <c r="AH56" s="192"/>
    </row>
    <row r="57" spans="3:34" x14ac:dyDescent="0.25">
      <c r="C57" s="193"/>
      <c r="D57" s="194"/>
      <c r="E57" s="193"/>
      <c r="J57" s="194"/>
      <c r="X57" s="193"/>
    </row>
    <row r="58" spans="3:34" ht="24.95" customHeight="1" x14ac:dyDescent="0.25">
      <c r="C58" s="2" t="s">
        <v>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3:34" ht="24.95" customHeight="1" x14ac:dyDescent="0.25">
      <c r="C59" s="3" t="str">
        <f>[1]REGIDORES!B4</f>
        <v>SUELDOS  DEL 16  AL 31  DE JULIO  DEL 2015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3:34" ht="24.95" customHeight="1" x14ac:dyDescent="0.25">
      <c r="C60" s="3" t="s">
        <v>196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3:34" x14ac:dyDescent="0.25">
      <c r="C61" s="4"/>
      <c r="D61" s="4"/>
      <c r="E61" s="4"/>
      <c r="F61" s="5" t="s">
        <v>3</v>
      </c>
      <c r="G61" s="5" t="s">
        <v>4</v>
      </c>
      <c r="H61" s="6" t="s">
        <v>5</v>
      </c>
      <c r="I61" s="7"/>
      <c r="J61" s="8"/>
      <c r="K61" s="9"/>
      <c r="L61" s="10" t="s">
        <v>6</v>
      </c>
      <c r="M61" s="11"/>
      <c r="N61" s="12" t="s">
        <v>7</v>
      </c>
      <c r="O61" s="13"/>
      <c r="P61" s="13"/>
      <c r="Q61" s="13"/>
      <c r="R61" s="13"/>
      <c r="S61" s="14"/>
      <c r="T61" s="10" t="s">
        <v>8</v>
      </c>
      <c r="U61" s="10" t="s">
        <v>9</v>
      </c>
      <c r="V61" s="15"/>
      <c r="W61" s="5" t="s">
        <v>10</v>
      </c>
      <c r="X61" s="6" t="s">
        <v>11</v>
      </c>
      <c r="Y61" s="7"/>
      <c r="Z61" s="8"/>
      <c r="AA61" s="5" t="s">
        <v>12</v>
      </c>
      <c r="AB61" s="16"/>
    </row>
    <row r="62" spans="3:34" x14ac:dyDescent="0.25">
      <c r="C62" s="17" t="s">
        <v>13</v>
      </c>
      <c r="D62" s="17"/>
      <c r="E62" s="17"/>
      <c r="F62" s="18" t="s">
        <v>14</v>
      </c>
      <c r="G62" s="17" t="s">
        <v>15</v>
      </c>
      <c r="H62" s="5" t="s">
        <v>4</v>
      </c>
      <c r="I62" s="5" t="s">
        <v>16</v>
      </c>
      <c r="J62" s="5" t="s">
        <v>17</v>
      </c>
      <c r="K62" s="9"/>
      <c r="L62" s="19" t="s">
        <v>18</v>
      </c>
      <c r="M62" s="11" t="s">
        <v>19</v>
      </c>
      <c r="N62" s="11" t="s">
        <v>20</v>
      </c>
      <c r="O62" s="11" t="s">
        <v>21</v>
      </c>
      <c r="P62" s="11" t="s">
        <v>22</v>
      </c>
      <c r="Q62" s="11" t="s">
        <v>23</v>
      </c>
      <c r="R62" s="11" t="s">
        <v>24</v>
      </c>
      <c r="S62" s="11" t="s">
        <v>9</v>
      </c>
      <c r="T62" s="19" t="s">
        <v>25</v>
      </c>
      <c r="U62" s="19" t="s">
        <v>26</v>
      </c>
      <c r="V62" s="15"/>
      <c r="W62" s="17" t="s">
        <v>27</v>
      </c>
      <c r="X62" s="5" t="s">
        <v>28</v>
      </c>
      <c r="Y62" s="5" t="s">
        <v>29</v>
      </c>
      <c r="Z62" s="5" t="s">
        <v>30</v>
      </c>
      <c r="AA62" s="17" t="s">
        <v>31</v>
      </c>
      <c r="AB62" s="20" t="s">
        <v>32</v>
      </c>
    </row>
    <row r="63" spans="3:34" x14ac:dyDescent="0.25">
      <c r="C63" s="186"/>
      <c r="D63" s="22"/>
      <c r="E63" s="22" t="s">
        <v>33</v>
      </c>
      <c r="F63" s="17"/>
      <c r="G63" s="17"/>
      <c r="H63" s="17" t="s">
        <v>34</v>
      </c>
      <c r="I63" s="17" t="s">
        <v>35</v>
      </c>
      <c r="J63" s="17" t="s">
        <v>36</v>
      </c>
      <c r="K63" s="9"/>
      <c r="L63" s="19" t="s">
        <v>37</v>
      </c>
      <c r="M63" s="10" t="s">
        <v>38</v>
      </c>
      <c r="N63" s="10" t="s">
        <v>39</v>
      </c>
      <c r="O63" s="10" t="s">
        <v>40</v>
      </c>
      <c r="P63" s="10" t="s">
        <v>40</v>
      </c>
      <c r="Q63" s="10" t="s">
        <v>41</v>
      </c>
      <c r="R63" s="10" t="s">
        <v>42</v>
      </c>
      <c r="S63" s="10" t="s">
        <v>43</v>
      </c>
      <c r="T63" s="19" t="s">
        <v>44</v>
      </c>
      <c r="U63" s="187" t="s">
        <v>45</v>
      </c>
      <c r="V63" s="188"/>
      <c r="W63" s="17" t="s">
        <v>46</v>
      </c>
      <c r="X63" s="17"/>
      <c r="Y63" s="17"/>
      <c r="Z63" s="17" t="s">
        <v>47</v>
      </c>
      <c r="AA63" s="17" t="s">
        <v>48</v>
      </c>
      <c r="AB63" s="189"/>
    </row>
    <row r="64" spans="3:34" x14ac:dyDescent="0.25">
      <c r="C64" s="17"/>
      <c r="D64" s="29" t="s">
        <v>219</v>
      </c>
      <c r="E64" s="29" t="s">
        <v>50</v>
      </c>
      <c r="F64" s="190"/>
      <c r="G64" s="190"/>
      <c r="H64" s="30"/>
      <c r="I64" s="30"/>
      <c r="J64" s="30"/>
      <c r="K64" s="191"/>
      <c r="L64" s="190"/>
      <c r="M64" s="190"/>
      <c r="N64" s="190"/>
      <c r="O64" s="190"/>
      <c r="P64" s="190"/>
      <c r="Q64" s="190"/>
      <c r="R64" s="190"/>
      <c r="S64" s="190"/>
      <c r="T64" s="190"/>
      <c r="U64" s="191"/>
      <c r="V64" s="191"/>
      <c r="W64" s="30"/>
      <c r="X64" s="30"/>
      <c r="Y64" s="30"/>
      <c r="Z64" s="30"/>
      <c r="AA64" s="30"/>
      <c r="AB64" s="32"/>
    </row>
    <row r="65" spans="3:30" x14ac:dyDescent="0.25">
      <c r="C65" s="36"/>
      <c r="D65" s="183" t="s">
        <v>241</v>
      </c>
      <c r="E65" s="37"/>
      <c r="F65" s="38"/>
      <c r="G65" s="39"/>
      <c r="H65" s="40"/>
      <c r="I65" s="41"/>
      <c r="J65" s="42"/>
      <c r="K65" s="43"/>
      <c r="L65" s="44"/>
      <c r="M65" s="44"/>
      <c r="N65" s="44"/>
      <c r="O65" s="44"/>
      <c r="P65" s="45"/>
      <c r="Q65" s="44"/>
      <c r="R65" s="44"/>
      <c r="S65" s="44"/>
      <c r="T65" s="44"/>
      <c r="U65" s="44"/>
      <c r="V65" s="46"/>
      <c r="W65" s="42"/>
      <c r="X65" s="47"/>
      <c r="Y65" s="48"/>
      <c r="Z65" s="42"/>
      <c r="AA65" s="49"/>
      <c r="AB65" s="50"/>
    </row>
    <row r="66" spans="3:30" ht="24.95" customHeight="1" x14ac:dyDescent="0.25">
      <c r="C66" s="36">
        <v>27</v>
      </c>
      <c r="D66" s="37" t="s">
        <v>242</v>
      </c>
      <c r="E66" s="37" t="s">
        <v>243</v>
      </c>
      <c r="F66" s="38"/>
      <c r="G66" s="39"/>
      <c r="H66" s="40">
        <v>1314.14</v>
      </c>
      <c r="I66" s="41">
        <v>0</v>
      </c>
      <c r="J66" s="42">
        <f>SUM(H66:I66)</f>
        <v>1314.14</v>
      </c>
      <c r="K66" s="43"/>
      <c r="L66" s="44">
        <v>0</v>
      </c>
      <c r="M66" s="44">
        <f t="shared" ref="M66:M83" si="23">H66+L66</f>
        <v>1314.14</v>
      </c>
      <c r="N66" s="44">
        <f t="shared" ref="N66:N71" si="24">VLOOKUP(M66,Tarifa1,1)</f>
        <v>248.04</v>
      </c>
      <c r="O66" s="44">
        <f t="shared" ref="O66:O83" si="25">M66-N66</f>
        <v>1066.1000000000001</v>
      </c>
      <c r="P66" s="45">
        <f t="shared" ref="P66:P71" si="26">VLOOKUP(M66,Tarifa1,3)</f>
        <v>6.4000000000000001E-2</v>
      </c>
      <c r="Q66" s="44">
        <f t="shared" ref="Q66:Q83" si="27">O66*P66</f>
        <v>68.230400000000003</v>
      </c>
      <c r="R66" s="44">
        <f t="shared" ref="R66:R71" si="28">VLOOKUP(M66,Tarifa1,2)</f>
        <v>4.76</v>
      </c>
      <c r="S66" s="44">
        <f t="shared" ref="S66:S83" si="29">Q66+R66</f>
        <v>72.990400000000008</v>
      </c>
      <c r="T66" s="44">
        <f t="shared" ref="T66:T71" si="30">VLOOKUP(M66,Credito1,2)</f>
        <v>203.41499999999999</v>
      </c>
      <c r="U66" s="44">
        <f t="shared" ref="U66:U83" si="31">S66-T66</f>
        <v>-130.4246</v>
      </c>
      <c r="V66" s="46"/>
      <c r="W66" s="42">
        <f>-IF(U66&gt;0,0,U66)</f>
        <v>130.4246</v>
      </c>
      <c r="X66" s="47">
        <f>IF(U66&lt;0,0,U66)</f>
        <v>0</v>
      </c>
      <c r="Y66" s="48">
        <v>0</v>
      </c>
      <c r="Z66" s="42">
        <f>SUM(X66:Y66)</f>
        <v>0</v>
      </c>
      <c r="AA66" s="49">
        <f>J66+W66-Z66</f>
        <v>1444.5646000000002</v>
      </c>
      <c r="AB66" s="50"/>
    </row>
    <row r="67" spans="3:30" ht="24.95" customHeight="1" x14ac:dyDescent="0.25">
      <c r="C67" s="36">
        <v>28</v>
      </c>
      <c r="D67" s="37" t="s">
        <v>244</v>
      </c>
      <c r="E67" s="37" t="s">
        <v>243</v>
      </c>
      <c r="F67" s="38"/>
      <c r="G67" s="39"/>
      <c r="H67" s="40">
        <v>1314.14</v>
      </c>
      <c r="I67" s="41">
        <v>0</v>
      </c>
      <c r="J67" s="42">
        <f>SUM(H67:I67)</f>
        <v>1314.14</v>
      </c>
      <c r="K67" s="43"/>
      <c r="L67" s="44">
        <v>0</v>
      </c>
      <c r="M67" s="44">
        <f t="shared" si="23"/>
        <v>1314.14</v>
      </c>
      <c r="N67" s="44">
        <f t="shared" si="24"/>
        <v>248.04</v>
      </c>
      <c r="O67" s="44">
        <f t="shared" si="25"/>
        <v>1066.1000000000001</v>
      </c>
      <c r="P67" s="45">
        <f t="shared" si="26"/>
        <v>6.4000000000000001E-2</v>
      </c>
      <c r="Q67" s="44">
        <f t="shared" si="27"/>
        <v>68.230400000000003</v>
      </c>
      <c r="R67" s="44">
        <f t="shared" si="28"/>
        <v>4.76</v>
      </c>
      <c r="S67" s="44">
        <f t="shared" si="29"/>
        <v>72.990400000000008</v>
      </c>
      <c r="T67" s="44">
        <f t="shared" si="30"/>
        <v>203.41499999999999</v>
      </c>
      <c r="U67" s="44">
        <f t="shared" si="31"/>
        <v>-130.4246</v>
      </c>
      <c r="V67" s="46"/>
      <c r="W67" s="42">
        <f>-IF(U67&gt;0,0,U67)</f>
        <v>130.4246</v>
      </c>
      <c r="X67" s="47">
        <f>IF(U67&lt;0,0,U67)</f>
        <v>0</v>
      </c>
      <c r="Y67" s="48">
        <v>0</v>
      </c>
      <c r="Z67" s="42">
        <f>SUM(X67:Y67)</f>
        <v>0</v>
      </c>
      <c r="AA67" s="49">
        <f>J67+W67-Z67</f>
        <v>1444.5646000000002</v>
      </c>
      <c r="AB67" s="50"/>
    </row>
    <row r="68" spans="3:30" ht="24.95" customHeight="1" x14ac:dyDescent="0.25">
      <c r="C68" s="36">
        <v>29</v>
      </c>
      <c r="D68" s="37" t="s">
        <v>245</v>
      </c>
      <c r="E68" s="37" t="s">
        <v>246</v>
      </c>
      <c r="F68" s="38"/>
      <c r="G68" s="39"/>
      <c r="H68" s="40">
        <v>1557.5</v>
      </c>
      <c r="I68" s="41">
        <v>0</v>
      </c>
      <c r="J68" s="42">
        <f>SUM(H68:I68)</f>
        <v>1557.5</v>
      </c>
      <c r="K68" s="43"/>
      <c r="L68" s="44">
        <v>0</v>
      </c>
      <c r="M68" s="44">
        <f t="shared" si="23"/>
        <v>1557.5</v>
      </c>
      <c r="N68" s="44">
        <f t="shared" si="24"/>
        <v>248.04</v>
      </c>
      <c r="O68" s="44">
        <f t="shared" si="25"/>
        <v>1309.46</v>
      </c>
      <c r="P68" s="45">
        <f t="shared" si="26"/>
        <v>6.4000000000000001E-2</v>
      </c>
      <c r="Q68" s="44">
        <f t="shared" si="27"/>
        <v>83.805440000000004</v>
      </c>
      <c r="R68" s="44">
        <f t="shared" si="28"/>
        <v>4.76</v>
      </c>
      <c r="S68" s="44">
        <f t="shared" si="29"/>
        <v>88.565440000000009</v>
      </c>
      <c r="T68" s="44">
        <f t="shared" si="30"/>
        <v>203.31</v>
      </c>
      <c r="U68" s="44">
        <f t="shared" si="31"/>
        <v>-114.74455999999999</v>
      </c>
      <c r="V68" s="46"/>
      <c r="W68" s="42">
        <f>-IF(U68&gt;0,0,U68)</f>
        <v>114.74455999999999</v>
      </c>
      <c r="X68" s="47">
        <f>IF(U68&lt;0,0,U68)</f>
        <v>0</v>
      </c>
      <c r="Y68" s="48">
        <v>0</v>
      </c>
      <c r="Z68" s="42">
        <f>SUM(X68:Y68)</f>
        <v>0</v>
      </c>
      <c r="AA68" s="49">
        <f>J68+W68-Z68</f>
        <v>1672.2445600000001</v>
      </c>
      <c r="AB68" s="50"/>
    </row>
    <row r="69" spans="3:30" ht="24.95" customHeight="1" x14ac:dyDescent="0.25">
      <c r="C69" s="36"/>
      <c r="D69" s="183" t="s">
        <v>247</v>
      </c>
      <c r="E69" s="37"/>
      <c r="F69" s="38"/>
      <c r="G69" s="39"/>
      <c r="H69" s="40"/>
      <c r="I69" s="41"/>
      <c r="J69" s="42"/>
      <c r="K69" s="43"/>
      <c r="L69" s="44">
        <v>0</v>
      </c>
      <c r="M69" s="44">
        <f t="shared" si="23"/>
        <v>0</v>
      </c>
      <c r="N69" s="44" t="e">
        <f t="shared" si="24"/>
        <v>#N/A</v>
      </c>
      <c r="O69" s="44" t="e">
        <f t="shared" si="25"/>
        <v>#N/A</v>
      </c>
      <c r="P69" s="45" t="e">
        <f t="shared" si="26"/>
        <v>#N/A</v>
      </c>
      <c r="Q69" s="44" t="e">
        <f t="shared" si="27"/>
        <v>#N/A</v>
      </c>
      <c r="R69" s="44" t="e">
        <f t="shared" si="28"/>
        <v>#N/A</v>
      </c>
      <c r="S69" s="44" t="e">
        <f t="shared" si="29"/>
        <v>#N/A</v>
      </c>
      <c r="T69" s="44" t="e">
        <f t="shared" si="30"/>
        <v>#N/A</v>
      </c>
      <c r="U69" s="44" t="e">
        <f t="shared" si="31"/>
        <v>#N/A</v>
      </c>
      <c r="V69" s="46"/>
      <c r="W69" s="42"/>
      <c r="X69" s="47"/>
      <c r="Y69" s="48"/>
      <c r="Z69" s="42"/>
      <c r="AA69" s="49"/>
      <c r="AB69" s="50"/>
    </row>
    <row r="70" spans="3:30" ht="24.95" customHeight="1" x14ac:dyDescent="0.25">
      <c r="C70" s="36">
        <v>30</v>
      </c>
      <c r="D70" s="37" t="s">
        <v>248</v>
      </c>
      <c r="E70" s="37" t="s">
        <v>249</v>
      </c>
      <c r="F70" s="38"/>
      <c r="G70" s="39"/>
      <c r="H70" s="40">
        <v>1838.72</v>
      </c>
      <c r="I70" s="195">
        <v>0</v>
      </c>
      <c r="J70" s="196">
        <f>SUM(H70:I70)</f>
        <v>1838.72</v>
      </c>
      <c r="K70" s="197"/>
      <c r="L70" s="198">
        <v>0</v>
      </c>
      <c r="M70" s="198">
        <f t="shared" si="23"/>
        <v>1838.72</v>
      </c>
      <c r="N70" s="198">
        <f t="shared" si="24"/>
        <v>248.04</v>
      </c>
      <c r="O70" s="198">
        <f t="shared" si="25"/>
        <v>1590.68</v>
      </c>
      <c r="P70" s="199">
        <f t="shared" si="26"/>
        <v>6.4000000000000001E-2</v>
      </c>
      <c r="Q70" s="198">
        <f t="shared" si="27"/>
        <v>101.80352000000001</v>
      </c>
      <c r="R70" s="198">
        <f t="shared" si="28"/>
        <v>4.76</v>
      </c>
      <c r="S70" s="198">
        <f t="shared" si="29"/>
        <v>106.56352000000001</v>
      </c>
      <c r="T70" s="198">
        <f t="shared" si="30"/>
        <v>191.23</v>
      </c>
      <c r="U70" s="198">
        <f t="shared" si="31"/>
        <v>-84.666479999999979</v>
      </c>
      <c r="V70" s="200"/>
      <c r="W70" s="196">
        <f>-IF(U70&gt;0,0,U70)</f>
        <v>84.666479999999979</v>
      </c>
      <c r="X70" s="201">
        <f>IF(U70&lt;0,0,U70)</f>
        <v>0</v>
      </c>
      <c r="Y70" s="202">
        <v>0</v>
      </c>
      <c r="Z70" s="196">
        <f>SUM(X70:Y70)</f>
        <v>0</v>
      </c>
      <c r="AA70" s="203">
        <f>J70+W70-Z70</f>
        <v>1923.3864800000001</v>
      </c>
      <c r="AB70" s="50"/>
    </row>
    <row r="71" spans="3:30" ht="24.95" customHeight="1" x14ac:dyDescent="0.25">
      <c r="C71" s="36"/>
      <c r="D71" s="183" t="s">
        <v>250</v>
      </c>
      <c r="E71" s="37"/>
      <c r="F71" s="38"/>
      <c r="G71" s="39"/>
      <c r="H71" s="40"/>
      <c r="I71" s="41"/>
      <c r="J71" s="42"/>
      <c r="K71" s="43"/>
      <c r="L71" s="44">
        <v>0</v>
      </c>
      <c r="M71" s="44">
        <f t="shared" si="23"/>
        <v>0</v>
      </c>
      <c r="N71" s="44" t="e">
        <f t="shared" si="24"/>
        <v>#N/A</v>
      </c>
      <c r="O71" s="44" t="e">
        <f t="shared" si="25"/>
        <v>#N/A</v>
      </c>
      <c r="P71" s="45" t="e">
        <f t="shared" si="26"/>
        <v>#N/A</v>
      </c>
      <c r="Q71" s="44" t="e">
        <f t="shared" si="27"/>
        <v>#N/A</v>
      </c>
      <c r="R71" s="44" t="e">
        <f t="shared" si="28"/>
        <v>#N/A</v>
      </c>
      <c r="S71" s="44" t="e">
        <f t="shared" si="29"/>
        <v>#N/A</v>
      </c>
      <c r="T71" s="44" t="e">
        <f t="shared" si="30"/>
        <v>#N/A</v>
      </c>
      <c r="U71" s="44" t="e">
        <f t="shared" si="31"/>
        <v>#N/A</v>
      </c>
      <c r="V71" s="46"/>
      <c r="W71" s="42"/>
      <c r="X71" s="47"/>
      <c r="Y71" s="48"/>
      <c r="Z71" s="42"/>
      <c r="AA71" s="49"/>
      <c r="AB71" s="50"/>
    </row>
    <row r="72" spans="3:30" ht="24.95" customHeight="1" x14ac:dyDescent="0.25">
      <c r="C72" s="36"/>
      <c r="D72" s="183" t="s">
        <v>164</v>
      </c>
      <c r="E72" s="37"/>
      <c r="F72" s="38"/>
      <c r="G72" s="39"/>
      <c r="H72" s="40"/>
      <c r="I72" s="41"/>
      <c r="J72" s="42"/>
      <c r="K72" s="43"/>
      <c r="L72" s="44">
        <v>0</v>
      </c>
      <c r="M72" s="44">
        <f t="shared" si="23"/>
        <v>0</v>
      </c>
      <c r="N72" s="44" t="e">
        <f t="shared" ref="N72:N83" si="32">VLOOKUP(M72,Tarifa1,1)</f>
        <v>#N/A</v>
      </c>
      <c r="O72" s="44" t="e">
        <f t="shared" si="25"/>
        <v>#N/A</v>
      </c>
      <c r="P72" s="45" t="e">
        <f t="shared" ref="P72:P83" si="33">VLOOKUP(M72,Tarifa1,3)</f>
        <v>#N/A</v>
      </c>
      <c r="Q72" s="44" t="e">
        <f t="shared" si="27"/>
        <v>#N/A</v>
      </c>
      <c r="R72" s="44" t="e">
        <f t="shared" ref="R72:R83" si="34">VLOOKUP(M72,Tarifa1,2)</f>
        <v>#N/A</v>
      </c>
      <c r="S72" s="44" t="e">
        <f t="shared" si="29"/>
        <v>#N/A</v>
      </c>
      <c r="T72" s="44" t="e">
        <f t="shared" ref="T72:T83" si="35">VLOOKUP(M72,Credito1,2)</f>
        <v>#N/A</v>
      </c>
      <c r="U72" s="44" t="e">
        <f t="shared" si="31"/>
        <v>#N/A</v>
      </c>
      <c r="V72" s="46"/>
      <c r="W72" s="42"/>
      <c r="X72" s="47"/>
      <c r="Y72" s="48"/>
      <c r="Z72" s="42"/>
      <c r="AA72" s="49"/>
      <c r="AB72" s="50"/>
    </row>
    <row r="73" spans="3:30" ht="24.95" customHeight="1" x14ac:dyDescent="0.25">
      <c r="C73" s="36">
        <v>31</v>
      </c>
      <c r="D73" s="37" t="s">
        <v>251</v>
      </c>
      <c r="E73" s="37" t="s">
        <v>252</v>
      </c>
      <c r="F73" s="38"/>
      <c r="G73" s="39"/>
      <c r="H73" s="40">
        <v>654.36</v>
      </c>
      <c r="I73" s="41">
        <v>0</v>
      </c>
      <c r="J73" s="42">
        <f>SUM(H73:I73)</f>
        <v>654.36</v>
      </c>
      <c r="K73" s="43"/>
      <c r="L73" s="44">
        <v>0</v>
      </c>
      <c r="M73" s="44">
        <f t="shared" si="23"/>
        <v>654.36</v>
      </c>
      <c r="N73" s="44">
        <f t="shared" si="32"/>
        <v>248.04</v>
      </c>
      <c r="O73" s="44">
        <f t="shared" si="25"/>
        <v>406.32000000000005</v>
      </c>
      <c r="P73" s="45">
        <f t="shared" si="33"/>
        <v>6.4000000000000001E-2</v>
      </c>
      <c r="Q73" s="44">
        <f t="shared" si="27"/>
        <v>26.004480000000004</v>
      </c>
      <c r="R73" s="44">
        <f t="shared" si="34"/>
        <v>4.76</v>
      </c>
      <c r="S73" s="44">
        <f t="shared" si="29"/>
        <v>30.764480000000006</v>
      </c>
      <c r="T73" s="44">
        <f t="shared" si="35"/>
        <v>203.51</v>
      </c>
      <c r="U73" s="44">
        <f t="shared" si="31"/>
        <v>-172.74552</v>
      </c>
      <c r="V73" s="46"/>
      <c r="W73" s="42">
        <f t="shared" ref="W73:W80" si="36">-IF(U73&gt;0,0,U73)</f>
        <v>172.74552</v>
      </c>
      <c r="X73" s="47">
        <f t="shared" ref="X73:X80" si="37">IF(U73&lt;0,0,U73)</f>
        <v>0</v>
      </c>
      <c r="Y73" s="48">
        <v>0</v>
      </c>
      <c r="Z73" s="42">
        <f>SUM(X73:Y73)</f>
        <v>0</v>
      </c>
      <c r="AA73" s="49">
        <f>J73+W73-Z73</f>
        <v>827.10552000000007</v>
      </c>
      <c r="AB73" s="50"/>
    </row>
    <row r="74" spans="3:30" ht="24.95" customHeight="1" x14ac:dyDescent="0.25">
      <c r="C74" s="36">
        <v>32</v>
      </c>
      <c r="D74" s="37" t="s">
        <v>253</v>
      </c>
      <c r="E74" s="37" t="s">
        <v>243</v>
      </c>
      <c r="F74" s="38"/>
      <c r="G74" s="39"/>
      <c r="H74" s="40">
        <v>618.66999999999996</v>
      </c>
      <c r="I74" s="41">
        <v>0</v>
      </c>
      <c r="J74" s="42">
        <f t="shared" ref="J74:J80" si="38">SUM(H74:I74)</f>
        <v>618.66999999999996</v>
      </c>
      <c r="K74" s="43"/>
      <c r="L74" s="44">
        <v>0</v>
      </c>
      <c r="M74" s="44">
        <f t="shared" si="23"/>
        <v>618.66999999999996</v>
      </c>
      <c r="N74" s="44">
        <f t="shared" si="32"/>
        <v>248.04</v>
      </c>
      <c r="O74" s="44">
        <f t="shared" si="25"/>
        <v>370.63</v>
      </c>
      <c r="P74" s="45">
        <f t="shared" si="33"/>
        <v>6.4000000000000001E-2</v>
      </c>
      <c r="Q74" s="44">
        <f t="shared" si="27"/>
        <v>23.720320000000001</v>
      </c>
      <c r="R74" s="44">
        <f t="shared" si="34"/>
        <v>4.76</v>
      </c>
      <c r="S74" s="44">
        <f t="shared" si="29"/>
        <v>28.480319999999999</v>
      </c>
      <c r="T74" s="44">
        <f t="shared" si="35"/>
        <v>203.51</v>
      </c>
      <c r="U74" s="44">
        <f t="shared" si="31"/>
        <v>-175.02967999999998</v>
      </c>
      <c r="V74" s="46"/>
      <c r="W74" s="42">
        <f t="shared" si="36"/>
        <v>175.02967999999998</v>
      </c>
      <c r="X74" s="47">
        <f t="shared" si="37"/>
        <v>0</v>
      </c>
      <c r="Y74" s="48">
        <v>0</v>
      </c>
      <c r="Z74" s="42">
        <f t="shared" ref="Z74:Z80" si="39">SUM(X74:Y74)</f>
        <v>0</v>
      </c>
      <c r="AA74" s="49">
        <f t="shared" ref="AA74:AA80" si="40">J74+W74-Z74</f>
        <v>793.69967999999994</v>
      </c>
      <c r="AB74" s="50"/>
      <c r="AD74" s="63"/>
    </row>
    <row r="75" spans="3:30" ht="24.95" customHeight="1" x14ac:dyDescent="0.25">
      <c r="C75" s="36">
        <v>33</v>
      </c>
      <c r="D75" s="204" t="s">
        <v>254</v>
      </c>
      <c r="E75" s="205" t="s">
        <v>243</v>
      </c>
      <c r="F75" s="42">
        <f>SUM(D75:E75)</f>
        <v>0</v>
      </c>
      <c r="G75" s="43"/>
      <c r="H75" s="40">
        <v>618.66999999999996</v>
      </c>
      <c r="I75" s="41">
        <v>0</v>
      </c>
      <c r="J75" s="42">
        <f t="shared" si="38"/>
        <v>618.66999999999996</v>
      </c>
      <c r="K75" s="43"/>
      <c r="L75" s="44">
        <v>0</v>
      </c>
      <c r="M75" s="44">
        <f t="shared" si="23"/>
        <v>618.66999999999996</v>
      </c>
      <c r="N75" s="44">
        <f t="shared" si="32"/>
        <v>248.04</v>
      </c>
      <c r="O75" s="44">
        <f t="shared" si="25"/>
        <v>370.63</v>
      </c>
      <c r="P75" s="45">
        <f t="shared" si="33"/>
        <v>6.4000000000000001E-2</v>
      </c>
      <c r="Q75" s="44">
        <f t="shared" si="27"/>
        <v>23.720320000000001</v>
      </c>
      <c r="R75" s="44">
        <f t="shared" si="34"/>
        <v>4.76</v>
      </c>
      <c r="S75" s="44">
        <f t="shared" si="29"/>
        <v>28.480319999999999</v>
      </c>
      <c r="T75" s="44">
        <f t="shared" si="35"/>
        <v>203.51</v>
      </c>
      <c r="U75" s="44">
        <f t="shared" si="31"/>
        <v>-175.02967999999998</v>
      </c>
      <c r="V75" s="46"/>
      <c r="W75" s="42">
        <f t="shared" si="36"/>
        <v>175.02967999999998</v>
      </c>
      <c r="X75" s="47">
        <f t="shared" si="37"/>
        <v>0</v>
      </c>
      <c r="Y75" s="48">
        <v>0</v>
      </c>
      <c r="Z75" s="42">
        <f t="shared" si="39"/>
        <v>0</v>
      </c>
      <c r="AA75" s="49">
        <f t="shared" si="40"/>
        <v>793.69967999999994</v>
      </c>
      <c r="AB75" s="50"/>
    </row>
    <row r="76" spans="3:30" ht="24.95" customHeight="1" x14ac:dyDescent="0.25">
      <c r="C76" s="36">
        <v>34</v>
      </c>
      <c r="D76" s="37" t="s">
        <v>255</v>
      </c>
      <c r="E76" s="37" t="s">
        <v>243</v>
      </c>
      <c r="F76" s="38"/>
      <c r="G76" s="39"/>
      <c r="H76" s="40">
        <v>618.66999999999996</v>
      </c>
      <c r="I76" s="41">
        <v>0</v>
      </c>
      <c r="J76" s="42">
        <f t="shared" si="38"/>
        <v>618.66999999999996</v>
      </c>
      <c r="K76" s="43"/>
      <c r="L76" s="44">
        <v>0</v>
      </c>
      <c r="M76" s="44">
        <f t="shared" si="23"/>
        <v>618.66999999999996</v>
      </c>
      <c r="N76" s="44">
        <f t="shared" si="32"/>
        <v>248.04</v>
      </c>
      <c r="O76" s="44">
        <f t="shared" si="25"/>
        <v>370.63</v>
      </c>
      <c r="P76" s="45">
        <f t="shared" si="33"/>
        <v>6.4000000000000001E-2</v>
      </c>
      <c r="Q76" s="44">
        <f t="shared" si="27"/>
        <v>23.720320000000001</v>
      </c>
      <c r="R76" s="44">
        <f t="shared" si="34"/>
        <v>4.76</v>
      </c>
      <c r="S76" s="44">
        <f t="shared" si="29"/>
        <v>28.480319999999999</v>
      </c>
      <c r="T76" s="44">
        <f t="shared" si="35"/>
        <v>203.51</v>
      </c>
      <c r="U76" s="44">
        <f t="shared" si="31"/>
        <v>-175.02967999999998</v>
      </c>
      <c r="V76" s="46"/>
      <c r="W76" s="42">
        <f t="shared" si="36"/>
        <v>175.02967999999998</v>
      </c>
      <c r="X76" s="47">
        <f t="shared" si="37"/>
        <v>0</v>
      </c>
      <c r="Y76" s="48">
        <v>0</v>
      </c>
      <c r="Z76" s="42">
        <f t="shared" si="39"/>
        <v>0</v>
      </c>
      <c r="AA76" s="49">
        <f t="shared" si="40"/>
        <v>793.69967999999994</v>
      </c>
      <c r="AB76" s="50"/>
    </row>
    <row r="77" spans="3:30" ht="24.95" customHeight="1" x14ac:dyDescent="0.25">
      <c r="C77" s="36">
        <v>35</v>
      </c>
      <c r="D77" s="37" t="s">
        <v>256</v>
      </c>
      <c r="E77" s="37" t="s">
        <v>154</v>
      </c>
      <c r="F77" s="38"/>
      <c r="G77" s="39"/>
      <c r="H77" s="40">
        <v>618.66999999999996</v>
      </c>
      <c r="I77" s="41">
        <v>0</v>
      </c>
      <c r="J77" s="42">
        <f t="shared" si="38"/>
        <v>618.66999999999996</v>
      </c>
      <c r="K77" s="43"/>
      <c r="L77" s="44">
        <v>0</v>
      </c>
      <c r="M77" s="44">
        <f t="shared" si="23"/>
        <v>618.66999999999996</v>
      </c>
      <c r="N77" s="44">
        <f t="shared" si="32"/>
        <v>248.04</v>
      </c>
      <c r="O77" s="44">
        <f t="shared" si="25"/>
        <v>370.63</v>
      </c>
      <c r="P77" s="45">
        <f t="shared" si="33"/>
        <v>6.4000000000000001E-2</v>
      </c>
      <c r="Q77" s="44">
        <f t="shared" si="27"/>
        <v>23.720320000000001</v>
      </c>
      <c r="R77" s="44">
        <f t="shared" si="34"/>
        <v>4.76</v>
      </c>
      <c r="S77" s="44">
        <f t="shared" si="29"/>
        <v>28.480319999999999</v>
      </c>
      <c r="T77" s="44">
        <f t="shared" si="35"/>
        <v>203.51</v>
      </c>
      <c r="U77" s="44">
        <f t="shared" si="31"/>
        <v>-175.02967999999998</v>
      </c>
      <c r="V77" s="46"/>
      <c r="W77" s="42">
        <f t="shared" si="36"/>
        <v>175.02967999999998</v>
      </c>
      <c r="X77" s="47">
        <f t="shared" si="37"/>
        <v>0</v>
      </c>
      <c r="Y77" s="48">
        <v>0</v>
      </c>
      <c r="Z77" s="42">
        <f t="shared" si="39"/>
        <v>0</v>
      </c>
      <c r="AA77" s="49">
        <f t="shared" si="40"/>
        <v>793.69967999999994</v>
      </c>
      <c r="AB77" s="50"/>
    </row>
    <row r="78" spans="3:30" ht="24.95" customHeight="1" x14ac:dyDescent="0.25">
      <c r="C78" s="36">
        <v>36</v>
      </c>
      <c r="D78" s="37" t="s">
        <v>257</v>
      </c>
      <c r="E78" s="37" t="s">
        <v>243</v>
      </c>
      <c r="F78" s="38"/>
      <c r="G78" s="39"/>
      <c r="H78" s="40">
        <v>618.66999999999996</v>
      </c>
      <c r="I78" s="41">
        <v>0</v>
      </c>
      <c r="J78" s="42">
        <f t="shared" si="38"/>
        <v>618.66999999999996</v>
      </c>
      <c r="K78" s="43"/>
      <c r="L78" s="44">
        <v>0</v>
      </c>
      <c r="M78" s="44">
        <f t="shared" si="23"/>
        <v>618.66999999999996</v>
      </c>
      <c r="N78" s="44">
        <f t="shared" si="32"/>
        <v>248.04</v>
      </c>
      <c r="O78" s="44">
        <f t="shared" si="25"/>
        <v>370.63</v>
      </c>
      <c r="P78" s="45">
        <f t="shared" si="33"/>
        <v>6.4000000000000001E-2</v>
      </c>
      <c r="Q78" s="44">
        <f t="shared" si="27"/>
        <v>23.720320000000001</v>
      </c>
      <c r="R78" s="44">
        <f t="shared" si="34"/>
        <v>4.76</v>
      </c>
      <c r="S78" s="44">
        <f t="shared" si="29"/>
        <v>28.480319999999999</v>
      </c>
      <c r="T78" s="44">
        <f t="shared" si="35"/>
        <v>203.51</v>
      </c>
      <c r="U78" s="44">
        <f t="shared" si="31"/>
        <v>-175.02967999999998</v>
      </c>
      <c r="V78" s="46"/>
      <c r="W78" s="42">
        <f t="shared" si="36"/>
        <v>175.02967999999998</v>
      </c>
      <c r="X78" s="47">
        <f t="shared" si="37"/>
        <v>0</v>
      </c>
      <c r="Y78" s="48">
        <v>0</v>
      </c>
      <c r="Z78" s="42">
        <f t="shared" si="39"/>
        <v>0</v>
      </c>
      <c r="AA78" s="49">
        <f t="shared" si="40"/>
        <v>793.69967999999994</v>
      </c>
      <c r="AB78" s="50"/>
    </row>
    <row r="79" spans="3:30" ht="24.95" customHeight="1" x14ac:dyDescent="0.25">
      <c r="C79" s="36">
        <v>37</v>
      </c>
      <c r="D79" s="37" t="s">
        <v>258</v>
      </c>
      <c r="E79" s="37" t="s">
        <v>147</v>
      </c>
      <c r="F79" s="38"/>
      <c r="G79" s="39"/>
      <c r="H79" s="40">
        <v>618.66999999999996</v>
      </c>
      <c r="I79" s="41">
        <v>0</v>
      </c>
      <c r="J79" s="42">
        <f t="shared" si="38"/>
        <v>618.66999999999996</v>
      </c>
      <c r="K79" s="43"/>
      <c r="L79" s="44">
        <v>0</v>
      </c>
      <c r="M79" s="44">
        <f t="shared" si="23"/>
        <v>618.66999999999996</v>
      </c>
      <c r="N79" s="44">
        <f t="shared" si="32"/>
        <v>248.04</v>
      </c>
      <c r="O79" s="44">
        <f t="shared" si="25"/>
        <v>370.63</v>
      </c>
      <c r="P79" s="45">
        <f t="shared" si="33"/>
        <v>6.4000000000000001E-2</v>
      </c>
      <c r="Q79" s="44">
        <f t="shared" si="27"/>
        <v>23.720320000000001</v>
      </c>
      <c r="R79" s="44">
        <f t="shared" si="34"/>
        <v>4.76</v>
      </c>
      <c r="S79" s="44">
        <f t="shared" si="29"/>
        <v>28.480319999999999</v>
      </c>
      <c r="T79" s="44">
        <f t="shared" si="35"/>
        <v>203.51</v>
      </c>
      <c r="U79" s="44">
        <f t="shared" si="31"/>
        <v>-175.02967999999998</v>
      </c>
      <c r="V79" s="46"/>
      <c r="W79" s="42">
        <f t="shared" si="36"/>
        <v>175.02967999999998</v>
      </c>
      <c r="X79" s="47">
        <f t="shared" si="37"/>
        <v>0</v>
      </c>
      <c r="Y79" s="48">
        <v>0</v>
      </c>
      <c r="Z79" s="42">
        <f t="shared" si="39"/>
        <v>0</v>
      </c>
      <c r="AA79" s="49">
        <f t="shared" si="40"/>
        <v>793.69967999999994</v>
      </c>
      <c r="AB79" s="50"/>
    </row>
    <row r="80" spans="3:30" ht="24.95" customHeight="1" x14ac:dyDescent="0.25">
      <c r="C80" s="36">
        <v>38</v>
      </c>
      <c r="D80" s="37" t="s">
        <v>259</v>
      </c>
      <c r="E80" s="37" t="s">
        <v>243</v>
      </c>
      <c r="F80" s="38"/>
      <c r="G80" s="39"/>
      <c r="H80" s="40">
        <v>618.66999999999996</v>
      </c>
      <c r="I80" s="41">
        <v>0</v>
      </c>
      <c r="J80" s="42">
        <f t="shared" si="38"/>
        <v>618.66999999999996</v>
      </c>
      <c r="K80" s="43"/>
      <c r="L80" s="44">
        <v>0</v>
      </c>
      <c r="M80" s="44">
        <f t="shared" si="23"/>
        <v>618.66999999999996</v>
      </c>
      <c r="N80" s="44">
        <f t="shared" si="32"/>
        <v>248.04</v>
      </c>
      <c r="O80" s="44">
        <f t="shared" si="25"/>
        <v>370.63</v>
      </c>
      <c r="P80" s="45">
        <f t="shared" si="33"/>
        <v>6.4000000000000001E-2</v>
      </c>
      <c r="Q80" s="44">
        <f t="shared" si="27"/>
        <v>23.720320000000001</v>
      </c>
      <c r="R80" s="44">
        <f t="shared" si="34"/>
        <v>4.76</v>
      </c>
      <c r="S80" s="44">
        <f t="shared" si="29"/>
        <v>28.480319999999999</v>
      </c>
      <c r="T80" s="44">
        <f t="shared" si="35"/>
        <v>203.51</v>
      </c>
      <c r="U80" s="44">
        <f t="shared" si="31"/>
        <v>-175.02967999999998</v>
      </c>
      <c r="V80" s="46"/>
      <c r="W80" s="42">
        <f t="shared" si="36"/>
        <v>175.02967999999998</v>
      </c>
      <c r="X80" s="47">
        <f t="shared" si="37"/>
        <v>0</v>
      </c>
      <c r="Y80" s="48">
        <v>0</v>
      </c>
      <c r="Z80" s="42">
        <f t="shared" si="39"/>
        <v>0</v>
      </c>
      <c r="AA80" s="49">
        <f t="shared" si="40"/>
        <v>793.69967999999994</v>
      </c>
      <c r="AB80" s="50"/>
    </row>
    <row r="81" spans="3:28" ht="24.95" customHeight="1" x14ac:dyDescent="0.25">
      <c r="C81" s="36"/>
      <c r="D81" s="183" t="s">
        <v>260</v>
      </c>
      <c r="E81" s="37"/>
      <c r="F81" s="38"/>
      <c r="G81" s="39"/>
      <c r="H81" s="40"/>
      <c r="I81" s="41"/>
      <c r="J81" s="42"/>
      <c r="K81" s="43"/>
      <c r="L81" s="44">
        <v>0</v>
      </c>
      <c r="M81" s="44">
        <f t="shared" si="23"/>
        <v>0</v>
      </c>
      <c r="N81" s="44" t="e">
        <f t="shared" si="32"/>
        <v>#N/A</v>
      </c>
      <c r="O81" s="44" t="e">
        <f t="shared" si="25"/>
        <v>#N/A</v>
      </c>
      <c r="P81" s="45" t="e">
        <f t="shared" si="33"/>
        <v>#N/A</v>
      </c>
      <c r="Q81" s="44" t="e">
        <f t="shared" si="27"/>
        <v>#N/A</v>
      </c>
      <c r="R81" s="44" t="e">
        <f t="shared" si="34"/>
        <v>#N/A</v>
      </c>
      <c r="S81" s="44" t="e">
        <f t="shared" si="29"/>
        <v>#N/A</v>
      </c>
      <c r="T81" s="44" t="e">
        <f t="shared" si="35"/>
        <v>#N/A</v>
      </c>
      <c r="U81" s="44" t="e">
        <f t="shared" si="31"/>
        <v>#N/A</v>
      </c>
      <c r="V81" s="46"/>
      <c r="W81" s="42"/>
      <c r="X81" s="47"/>
      <c r="Y81" s="48"/>
      <c r="Z81" s="42"/>
      <c r="AA81" s="49"/>
      <c r="AB81" s="50"/>
    </row>
    <row r="82" spans="3:28" ht="24.95" customHeight="1" x14ac:dyDescent="0.25">
      <c r="C82" s="36">
        <v>39</v>
      </c>
      <c r="D82" s="37" t="s">
        <v>261</v>
      </c>
      <c r="E82" s="37" t="s">
        <v>262</v>
      </c>
      <c r="F82" s="38"/>
      <c r="G82" s="39"/>
      <c r="H82" s="40">
        <v>654.36</v>
      </c>
      <c r="I82" s="41">
        <v>0</v>
      </c>
      <c r="J82" s="42">
        <f>SUM(H82:I82)</f>
        <v>654.36</v>
      </c>
      <c r="K82" s="43"/>
      <c r="L82" s="44">
        <v>0</v>
      </c>
      <c r="M82" s="44">
        <f t="shared" si="23"/>
        <v>654.36</v>
      </c>
      <c r="N82" s="44">
        <f t="shared" si="32"/>
        <v>248.04</v>
      </c>
      <c r="O82" s="44">
        <f t="shared" si="25"/>
        <v>406.32000000000005</v>
      </c>
      <c r="P82" s="45">
        <f t="shared" si="33"/>
        <v>6.4000000000000001E-2</v>
      </c>
      <c r="Q82" s="44">
        <f t="shared" si="27"/>
        <v>26.004480000000004</v>
      </c>
      <c r="R82" s="44">
        <f t="shared" si="34"/>
        <v>4.76</v>
      </c>
      <c r="S82" s="44">
        <f t="shared" si="29"/>
        <v>30.764480000000006</v>
      </c>
      <c r="T82" s="44">
        <f t="shared" si="35"/>
        <v>203.51</v>
      </c>
      <c r="U82" s="44">
        <f t="shared" si="31"/>
        <v>-172.74552</v>
      </c>
      <c r="V82" s="46"/>
      <c r="W82" s="42">
        <f>-IF(U82&gt;0,0,U82)</f>
        <v>172.74552</v>
      </c>
      <c r="X82" s="47">
        <f>IF(U82&lt;0,0,U82)</f>
        <v>0</v>
      </c>
      <c r="Y82" s="48">
        <v>0</v>
      </c>
      <c r="Z82" s="42">
        <f>SUM(X82:Y82)</f>
        <v>0</v>
      </c>
      <c r="AA82" s="49">
        <f>J82+W82-Z82</f>
        <v>827.10552000000007</v>
      </c>
      <c r="AB82" s="50"/>
    </row>
    <row r="83" spans="3:28" ht="24.95" customHeight="1" x14ac:dyDescent="0.25">
      <c r="C83" s="36">
        <v>40</v>
      </c>
      <c r="D83" s="37" t="s">
        <v>263</v>
      </c>
      <c r="E83" s="37" t="s">
        <v>80</v>
      </c>
      <c r="F83" s="38"/>
      <c r="G83" s="39"/>
      <c r="H83" s="40">
        <v>1717.56</v>
      </c>
      <c r="I83" s="41">
        <v>0</v>
      </c>
      <c r="J83" s="42">
        <f>SUM(H83:I83)</f>
        <v>1717.56</v>
      </c>
      <c r="K83" s="43"/>
      <c r="L83" s="44">
        <v>0</v>
      </c>
      <c r="M83" s="44">
        <f t="shared" si="23"/>
        <v>1717.56</v>
      </c>
      <c r="N83" s="44">
        <f t="shared" si="32"/>
        <v>248.04</v>
      </c>
      <c r="O83" s="44">
        <f t="shared" si="25"/>
        <v>1469.52</v>
      </c>
      <c r="P83" s="45">
        <f t="shared" si="33"/>
        <v>6.4000000000000001E-2</v>
      </c>
      <c r="Q83" s="44">
        <f t="shared" si="27"/>
        <v>94.049279999999996</v>
      </c>
      <c r="R83" s="44">
        <f t="shared" si="34"/>
        <v>4.76</v>
      </c>
      <c r="S83" s="44">
        <f t="shared" si="29"/>
        <v>98.809280000000001</v>
      </c>
      <c r="T83" s="44">
        <f t="shared" si="35"/>
        <v>203.31</v>
      </c>
      <c r="U83" s="44">
        <f t="shared" si="31"/>
        <v>-104.50072</v>
      </c>
      <c r="V83" s="46"/>
      <c r="W83" s="42">
        <f>-IF(U83&gt;0,0,U83)</f>
        <v>104.50072</v>
      </c>
      <c r="X83" s="47">
        <f>IF(U83&lt;0,0,U83)</f>
        <v>0</v>
      </c>
      <c r="Y83" s="48">
        <v>0</v>
      </c>
      <c r="Z83" s="42">
        <f>SUM(X83:Y83)</f>
        <v>0</v>
      </c>
      <c r="AA83" s="49">
        <f>J83+W83-Z83</f>
        <v>1822.0607199999999</v>
      </c>
      <c r="AB83" s="50"/>
    </row>
    <row r="84" spans="3:28" ht="24.95" customHeight="1" x14ac:dyDescent="0.25">
      <c r="C84" s="36"/>
      <c r="D84" s="183" t="s">
        <v>264</v>
      </c>
      <c r="E84" s="37"/>
      <c r="F84" s="38"/>
      <c r="G84" s="39"/>
      <c r="H84" s="40"/>
      <c r="I84" s="41"/>
      <c r="J84" s="42"/>
      <c r="K84" s="43"/>
      <c r="L84" s="44"/>
      <c r="M84" s="44"/>
      <c r="N84" s="44"/>
      <c r="O84" s="44"/>
      <c r="P84" s="45"/>
      <c r="Q84" s="44"/>
      <c r="R84" s="44"/>
      <c r="S84" s="44"/>
      <c r="T84" s="44"/>
      <c r="U84" s="44"/>
      <c r="V84" s="46"/>
      <c r="W84" s="42"/>
      <c r="X84" s="47">
        <f>IF(U84&lt;0,0,U84)</f>
        <v>0</v>
      </c>
      <c r="Y84" s="48"/>
      <c r="Z84" s="42"/>
      <c r="AA84" s="49"/>
      <c r="AB84" s="50"/>
    </row>
    <row r="85" spans="3:28" ht="24.95" customHeight="1" x14ac:dyDescent="0.25">
      <c r="C85" s="36">
        <v>41</v>
      </c>
      <c r="D85" s="37" t="s">
        <v>265</v>
      </c>
      <c r="E85" s="37" t="s">
        <v>266</v>
      </c>
      <c r="F85" s="38"/>
      <c r="G85" s="39"/>
      <c r="H85" s="40">
        <v>1486.11</v>
      </c>
      <c r="I85" s="41">
        <v>0</v>
      </c>
      <c r="J85" s="42">
        <f>SUM(H85:I85)</f>
        <v>1486.11</v>
      </c>
      <c r="K85" s="43"/>
      <c r="L85" s="44">
        <v>0</v>
      </c>
      <c r="M85" s="44">
        <f>H85+L85</f>
        <v>1486.11</v>
      </c>
      <c r="N85" s="44">
        <f>VLOOKUP(M85,Tarifa1,1)</f>
        <v>248.04</v>
      </c>
      <c r="O85" s="44">
        <f>M85-N85</f>
        <v>1238.07</v>
      </c>
      <c r="P85" s="45">
        <f>VLOOKUP(M85,Tarifa1,3)</f>
        <v>6.4000000000000001E-2</v>
      </c>
      <c r="Q85" s="44">
        <f>O85*P85</f>
        <v>79.23648</v>
      </c>
      <c r="R85" s="44">
        <f>VLOOKUP(M85,Tarifa1,2)</f>
        <v>4.76</v>
      </c>
      <c r="S85" s="44">
        <f>Q85+R85</f>
        <v>83.996480000000005</v>
      </c>
      <c r="T85" s="44">
        <f>VLOOKUP(M85,Credito1,2)</f>
        <v>203.31</v>
      </c>
      <c r="U85" s="44">
        <f>S85-T85</f>
        <v>-119.31352</v>
      </c>
      <c r="V85" s="46"/>
      <c r="W85" s="42">
        <f>-IF(U85&gt;0,0,U85)</f>
        <v>119.31352</v>
      </c>
      <c r="X85" s="47">
        <f>IF(U85&lt;0,0,U85)</f>
        <v>0</v>
      </c>
      <c r="Y85" s="48">
        <v>0</v>
      </c>
      <c r="Z85" s="42">
        <f>SUM(X85:Y85)</f>
        <v>0</v>
      </c>
      <c r="AA85" s="49">
        <f>J85+W85-Z85</f>
        <v>1605.4235199999998</v>
      </c>
      <c r="AB85" s="50"/>
    </row>
    <row r="86" spans="3:28" ht="24.95" customHeight="1" x14ac:dyDescent="0.25">
      <c r="C86" s="36"/>
      <c r="D86" s="183" t="s">
        <v>267</v>
      </c>
      <c r="E86" s="37"/>
      <c r="F86" s="38"/>
      <c r="G86" s="39"/>
      <c r="H86" s="40"/>
      <c r="I86" s="41"/>
      <c r="J86" s="42"/>
      <c r="K86" s="43"/>
      <c r="L86" s="44"/>
      <c r="M86" s="44"/>
      <c r="N86" s="44"/>
      <c r="O86" s="44"/>
      <c r="P86" s="45"/>
      <c r="Q86" s="44"/>
      <c r="R86" s="44"/>
      <c r="S86" s="44"/>
      <c r="T86" s="44"/>
      <c r="U86" s="44"/>
      <c r="V86" s="46"/>
      <c r="W86" s="42"/>
      <c r="X86" s="47"/>
      <c r="Y86" s="48"/>
      <c r="Z86" s="42"/>
      <c r="AA86" s="49"/>
      <c r="AB86" s="50"/>
    </row>
    <row r="87" spans="3:28" ht="18" customHeight="1" x14ac:dyDescent="0.25">
      <c r="C87" s="36">
        <v>42</v>
      </c>
      <c r="D87" s="37" t="s">
        <v>268</v>
      </c>
      <c r="E87" s="37" t="s">
        <v>269</v>
      </c>
      <c r="F87" s="38"/>
      <c r="G87" s="39"/>
      <c r="H87" s="40">
        <v>2027.41</v>
      </c>
      <c r="I87" s="41">
        <v>0</v>
      </c>
      <c r="J87" s="42">
        <f>SUM(H87:I87)</f>
        <v>2027.41</v>
      </c>
      <c r="K87" s="43"/>
      <c r="L87" s="44">
        <v>0</v>
      </c>
      <c r="M87" s="44">
        <f>H87+L87</f>
        <v>2027.41</v>
      </c>
      <c r="N87" s="44">
        <f>VLOOKUP(M87,Tarifa1,1)</f>
        <v>248.04</v>
      </c>
      <c r="O87" s="44">
        <f>M87-N87</f>
        <v>1779.3700000000001</v>
      </c>
      <c r="P87" s="45">
        <f>VLOOKUP(M87,Tarifa1,3)</f>
        <v>6.4000000000000001E-2</v>
      </c>
      <c r="Q87" s="44">
        <f>O87*P87</f>
        <v>113.87968000000001</v>
      </c>
      <c r="R87" s="44">
        <f>VLOOKUP(M87,Tarifa1,2)</f>
        <v>4.76</v>
      </c>
      <c r="S87" s="44">
        <f>Q87+R87</f>
        <v>118.63968000000001</v>
      </c>
      <c r="T87" s="44">
        <f>VLOOKUP(M87,Credito1,2)</f>
        <v>191.23</v>
      </c>
      <c r="U87" s="44">
        <f>S87-T87</f>
        <v>-72.590319999999977</v>
      </c>
      <c r="V87" s="46"/>
      <c r="W87" s="42">
        <f>-IF(U87&gt;0,0,U87)</f>
        <v>72.590319999999977</v>
      </c>
      <c r="X87" s="47">
        <f>IF(U87&lt;0,0,U87)</f>
        <v>0</v>
      </c>
      <c r="Y87" s="48">
        <v>0</v>
      </c>
      <c r="Z87" s="42">
        <f>SUM(X87:Y87)</f>
        <v>0</v>
      </c>
      <c r="AA87" s="49">
        <f>J87+W87-Z87</f>
        <v>2100.0003200000001</v>
      </c>
      <c r="AB87" s="50"/>
    </row>
    <row r="88" spans="3:28" x14ac:dyDescent="0.25">
      <c r="C88" s="36"/>
      <c r="D88" s="37"/>
      <c r="E88" s="37"/>
      <c r="F88" s="38"/>
      <c r="G88" s="39"/>
      <c r="H88" s="40"/>
      <c r="I88" s="41"/>
      <c r="J88" s="196"/>
      <c r="K88" s="197"/>
      <c r="L88" s="198"/>
      <c r="M88" s="198"/>
      <c r="N88" s="198"/>
      <c r="O88" s="198"/>
      <c r="P88" s="199"/>
      <c r="Q88" s="198"/>
      <c r="R88" s="198"/>
      <c r="S88" s="198"/>
      <c r="T88" s="198"/>
      <c r="U88" s="198"/>
      <c r="V88" s="200"/>
      <c r="W88" s="196"/>
      <c r="X88" s="201"/>
      <c r="Y88" s="202"/>
      <c r="Z88" s="196"/>
      <c r="AA88" s="203"/>
      <c r="AB88" s="50"/>
    </row>
    <row r="89" spans="3:28" ht="15.75" thickBot="1" x14ac:dyDescent="0.3">
      <c r="C89" s="36"/>
      <c r="D89" s="206" t="s">
        <v>193</v>
      </c>
      <c r="E89" s="206"/>
      <c r="F89" s="207"/>
      <c r="G89" s="208"/>
      <c r="H89" s="60">
        <f>SUM(H11:H87)</f>
        <v>73494.149999999994</v>
      </c>
      <c r="I89" s="60">
        <f>SUM(I11:I87)</f>
        <v>0</v>
      </c>
      <c r="J89" s="60">
        <f>SUM(J11:J87)</f>
        <v>73494.149999999994</v>
      </c>
      <c r="K89" s="60">
        <f t="shared" ref="K89:V89" si="41">SUM(K11:K85)</f>
        <v>0</v>
      </c>
      <c r="L89" s="60">
        <f t="shared" si="41"/>
        <v>3</v>
      </c>
      <c r="M89" s="60">
        <f t="shared" si="41"/>
        <v>52210.829999999994</v>
      </c>
      <c r="N89" s="60" t="e">
        <f t="shared" si="41"/>
        <v>#N/A</v>
      </c>
      <c r="O89" s="60" t="e">
        <f t="shared" si="41"/>
        <v>#N/A</v>
      </c>
      <c r="P89" s="60" t="e">
        <f t="shared" si="41"/>
        <v>#N/A</v>
      </c>
      <c r="Q89" s="60" t="e">
        <f t="shared" si="41"/>
        <v>#N/A</v>
      </c>
      <c r="R89" s="60" t="e">
        <f t="shared" si="41"/>
        <v>#N/A</v>
      </c>
      <c r="S89" s="60" t="e">
        <f t="shared" si="41"/>
        <v>#N/A</v>
      </c>
      <c r="T89" s="60" t="e">
        <f t="shared" si="41"/>
        <v>#N/A</v>
      </c>
      <c r="U89" s="60" t="e">
        <f t="shared" si="41"/>
        <v>#N/A</v>
      </c>
      <c r="V89" s="60">
        <f t="shared" si="41"/>
        <v>0</v>
      </c>
      <c r="W89" s="60">
        <f>SUM(W11:W87)</f>
        <v>4046.0196800000003</v>
      </c>
      <c r="X89" s="60">
        <f>SUM(X11:X87)</f>
        <v>1025.2056</v>
      </c>
      <c r="Y89" s="60">
        <f>SUM(Y11:Y87)</f>
        <v>0</v>
      </c>
      <c r="Z89" s="60">
        <f>SUM(Z11:Z87)</f>
        <v>1025.2056</v>
      </c>
      <c r="AA89" s="60">
        <f>SUM(AA11:AA87)</f>
        <v>76514.96408000002</v>
      </c>
      <c r="AB89" s="50"/>
    </row>
    <row r="90" spans="3:28" ht="15.75" thickTop="1" x14ac:dyDescent="0.25">
      <c r="E90" s="209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</row>
    <row r="91" spans="3:28" x14ac:dyDescent="0.25"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184"/>
    </row>
    <row r="92" spans="3:28" x14ac:dyDescent="0.25">
      <c r="AA92" s="192"/>
    </row>
    <row r="93" spans="3:28" x14ac:dyDescent="0.25">
      <c r="D93" s="65"/>
      <c r="AA93" s="192"/>
      <c r="AB93" s="193" t="s">
        <v>270</v>
      </c>
    </row>
    <row r="94" spans="3:28" ht="18" x14ac:dyDescent="0.25">
      <c r="C94" s="210"/>
      <c r="D94" s="63" t="s">
        <v>64</v>
      </c>
      <c r="H94" s="63"/>
      <c r="AB94" s="63" t="s">
        <v>271</v>
      </c>
    </row>
    <row r="95" spans="3:28" ht="15.75" x14ac:dyDescent="0.25">
      <c r="C95" s="211"/>
      <c r="D95" s="64" t="s">
        <v>66</v>
      </c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 t="s">
        <v>67</v>
      </c>
    </row>
  </sheetData>
  <mergeCells count="19">
    <mergeCell ref="D89:E89"/>
    <mergeCell ref="C58:AB58"/>
    <mergeCell ref="C59:AB59"/>
    <mergeCell ref="C60:AB60"/>
    <mergeCell ref="H61:J61"/>
    <mergeCell ref="N61:S61"/>
    <mergeCell ref="X61:Z61"/>
    <mergeCell ref="C29:AB29"/>
    <mergeCell ref="C30:AB30"/>
    <mergeCell ref="C31:AB31"/>
    <mergeCell ref="H32:J32"/>
    <mergeCell ref="N32:S32"/>
    <mergeCell ref="X32:Z32"/>
    <mergeCell ref="C3:AB3"/>
    <mergeCell ref="C4:AB4"/>
    <mergeCell ref="C5:AB5"/>
    <mergeCell ref="H6:J6"/>
    <mergeCell ref="N6:S6"/>
    <mergeCell ref="X6:Z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AC46"/>
  <sheetViews>
    <sheetView tabSelected="1" topLeftCell="C1" workbookViewId="0">
      <selection activeCell="E19" sqref="E19"/>
    </sheetView>
  </sheetViews>
  <sheetFormatPr baseColWidth="10" defaultRowHeight="15" x14ac:dyDescent="0.25"/>
  <cols>
    <col min="1" max="2" width="0" hidden="1" customWidth="1"/>
    <col min="3" max="3" width="4.28515625" customWidth="1"/>
    <col min="4" max="4" width="6.28515625" customWidth="1"/>
    <col min="5" max="5" width="28.7109375" customWidth="1"/>
    <col min="6" max="6" width="21.85546875" customWidth="1"/>
    <col min="7" max="8" width="0" hidden="1" customWidth="1"/>
    <col min="9" max="9" width="11.140625" customWidth="1"/>
    <col min="10" max="10" width="8.5703125" customWidth="1"/>
    <col min="12" max="23" width="0" hidden="1" customWidth="1"/>
    <col min="24" max="24" width="10.28515625" customWidth="1"/>
    <col min="25" max="25" width="9.42578125" customWidth="1"/>
    <col min="26" max="26" width="8.5703125" customWidth="1"/>
    <col min="27" max="27" width="8.140625" customWidth="1"/>
    <col min="28" max="28" width="10" customWidth="1"/>
    <col min="29" max="29" width="46" customWidth="1"/>
    <col min="30" max="30" width="9.140625" customWidth="1"/>
  </cols>
  <sheetData>
    <row r="2" spans="4:29" x14ac:dyDescent="0.25"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</row>
    <row r="3" spans="4:29" ht="18" x14ac:dyDescent="0.25">
      <c r="D3" s="2" t="s">
        <v>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4:29" ht="15.75" hidden="1" x14ac:dyDescent="0.25">
      <c r="D4" s="3" t="s">
        <v>272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4:29" ht="15.75" x14ac:dyDescent="0.25">
      <c r="D5" s="3" t="str">
        <f>[1]REGIDORES!B4</f>
        <v>SUELDOS  DEL 16  AL 31  DE JULIO  DEL 2015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4:29" ht="15.75" x14ac:dyDescent="0.25">
      <c r="D6" s="3" t="s">
        <v>196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4:29" x14ac:dyDescent="0.25">
      <c r="D7" s="4"/>
      <c r="E7" s="4"/>
      <c r="F7" s="4"/>
      <c r="G7" s="5" t="s">
        <v>3</v>
      </c>
      <c r="H7" s="5" t="s">
        <v>4</v>
      </c>
      <c r="I7" s="6" t="s">
        <v>5</v>
      </c>
      <c r="J7" s="7"/>
      <c r="K7" s="8"/>
      <c r="L7" s="9"/>
      <c r="M7" s="10" t="s">
        <v>6</v>
      </c>
      <c r="N7" s="11"/>
      <c r="O7" s="12" t="s">
        <v>7</v>
      </c>
      <c r="P7" s="13"/>
      <c r="Q7" s="13"/>
      <c r="R7" s="13"/>
      <c r="S7" s="13"/>
      <c r="T7" s="14"/>
      <c r="U7" s="10" t="s">
        <v>8</v>
      </c>
      <c r="V7" s="10" t="s">
        <v>9</v>
      </c>
      <c r="W7" s="15"/>
      <c r="X7" s="5" t="s">
        <v>10</v>
      </c>
      <c r="Y7" s="6" t="s">
        <v>11</v>
      </c>
      <c r="Z7" s="7"/>
      <c r="AA7" s="8"/>
      <c r="AB7" s="5" t="s">
        <v>12</v>
      </c>
      <c r="AC7" s="16"/>
    </row>
    <row r="8" spans="4:29" x14ac:dyDescent="0.25">
      <c r="D8" s="17" t="s">
        <v>13</v>
      </c>
      <c r="E8" s="17"/>
      <c r="F8" s="17"/>
      <c r="G8" s="18" t="s">
        <v>14</v>
      </c>
      <c r="H8" s="17" t="s">
        <v>15</v>
      </c>
      <c r="I8" s="5" t="s">
        <v>4</v>
      </c>
      <c r="J8" s="5" t="s">
        <v>16</v>
      </c>
      <c r="K8" s="5" t="s">
        <v>17</v>
      </c>
      <c r="L8" s="9"/>
      <c r="M8" s="19" t="s">
        <v>18</v>
      </c>
      <c r="N8" s="11" t="s">
        <v>19</v>
      </c>
      <c r="O8" s="11" t="s">
        <v>20</v>
      </c>
      <c r="P8" s="11" t="s">
        <v>21</v>
      </c>
      <c r="Q8" s="11" t="s">
        <v>22</v>
      </c>
      <c r="R8" s="11" t="s">
        <v>23</v>
      </c>
      <c r="S8" s="11" t="s">
        <v>24</v>
      </c>
      <c r="T8" s="11" t="s">
        <v>9</v>
      </c>
      <c r="U8" s="19" t="s">
        <v>25</v>
      </c>
      <c r="V8" s="19" t="s">
        <v>26</v>
      </c>
      <c r="W8" s="15"/>
      <c r="X8" s="17" t="s">
        <v>27</v>
      </c>
      <c r="Y8" s="5" t="s">
        <v>28</v>
      </c>
      <c r="Z8" s="5" t="s">
        <v>29</v>
      </c>
      <c r="AA8" s="5" t="s">
        <v>30</v>
      </c>
      <c r="AB8" s="17" t="s">
        <v>31</v>
      </c>
      <c r="AC8" s="20" t="s">
        <v>32</v>
      </c>
    </row>
    <row r="9" spans="4:29" x14ac:dyDescent="0.25">
      <c r="D9" s="21"/>
      <c r="E9" s="22"/>
      <c r="F9" s="22" t="s">
        <v>33</v>
      </c>
      <c r="G9" s="23"/>
      <c r="H9" s="23"/>
      <c r="I9" s="23" t="s">
        <v>34</v>
      </c>
      <c r="J9" s="23" t="s">
        <v>35</v>
      </c>
      <c r="K9" s="23" t="s">
        <v>36</v>
      </c>
      <c r="L9" s="24"/>
      <c r="M9" s="23" t="s">
        <v>37</v>
      </c>
      <c r="N9" s="25" t="s">
        <v>38</v>
      </c>
      <c r="O9" s="25" t="s">
        <v>39</v>
      </c>
      <c r="P9" s="25" t="s">
        <v>40</v>
      </c>
      <c r="Q9" s="25" t="s">
        <v>40</v>
      </c>
      <c r="R9" s="25" t="s">
        <v>41</v>
      </c>
      <c r="S9" s="25" t="s">
        <v>42</v>
      </c>
      <c r="T9" s="25" t="s">
        <v>43</v>
      </c>
      <c r="U9" s="23" t="s">
        <v>44</v>
      </c>
      <c r="V9" s="26" t="s">
        <v>45</v>
      </c>
      <c r="W9" s="27"/>
      <c r="X9" s="23" t="s">
        <v>46</v>
      </c>
      <c r="Y9" s="23"/>
      <c r="Z9" s="23"/>
      <c r="AA9" s="23" t="s">
        <v>47</v>
      </c>
      <c r="AB9" s="23" t="s">
        <v>48</v>
      </c>
      <c r="AC9" s="28"/>
    </row>
    <row r="10" spans="4:29" x14ac:dyDescent="0.25">
      <c r="D10" s="23"/>
      <c r="E10" s="29" t="s">
        <v>273</v>
      </c>
      <c r="F10" s="29" t="s">
        <v>50</v>
      </c>
      <c r="G10" s="30"/>
      <c r="H10" s="30"/>
      <c r="I10" s="30"/>
      <c r="J10" s="30"/>
      <c r="K10" s="30"/>
      <c r="L10" s="31"/>
      <c r="M10" s="30"/>
      <c r="N10" s="30"/>
      <c r="O10" s="30"/>
      <c r="P10" s="30"/>
      <c r="Q10" s="30"/>
      <c r="R10" s="30"/>
      <c r="S10" s="30"/>
      <c r="T10" s="30"/>
      <c r="U10" s="30"/>
      <c r="V10" s="31"/>
      <c r="W10" s="31"/>
      <c r="X10" s="30"/>
      <c r="Y10" s="30"/>
      <c r="Z10" s="30"/>
      <c r="AA10" s="30"/>
      <c r="AB10" s="30"/>
      <c r="AC10" s="32"/>
    </row>
    <row r="11" spans="4:29" ht="24.95" customHeight="1" x14ac:dyDescent="0.25">
      <c r="D11" s="34"/>
      <c r="E11" s="33"/>
      <c r="F11" s="33"/>
      <c r="G11" s="34"/>
      <c r="H11" s="34"/>
      <c r="I11" s="34"/>
      <c r="J11" s="34"/>
      <c r="K11" s="34"/>
      <c r="L11" s="15"/>
      <c r="M11" s="34"/>
      <c r="N11" s="34"/>
      <c r="O11" s="34"/>
      <c r="P11" s="34"/>
      <c r="Q11" s="34"/>
      <c r="R11" s="34"/>
      <c r="S11" s="34"/>
      <c r="T11" s="34"/>
      <c r="U11" s="34"/>
      <c r="V11" s="15"/>
      <c r="W11" s="15"/>
      <c r="X11" s="34"/>
      <c r="Y11" s="34"/>
      <c r="Z11" s="34"/>
      <c r="AA11" s="34"/>
      <c r="AB11" s="34"/>
      <c r="AC11" s="35"/>
    </row>
    <row r="12" spans="4:29" ht="24.95" customHeight="1" x14ac:dyDescent="0.25">
      <c r="D12" s="36">
        <v>1</v>
      </c>
      <c r="E12" s="37" t="s">
        <v>274</v>
      </c>
      <c r="F12" s="37" t="s">
        <v>275</v>
      </c>
      <c r="G12" s="38"/>
      <c r="H12" s="39"/>
      <c r="I12" s="40">
        <v>819.32</v>
      </c>
      <c r="J12" s="41">
        <v>0</v>
      </c>
      <c r="K12" s="42">
        <f>SUM(I12:J12)</f>
        <v>819.32</v>
      </c>
      <c r="L12" s="43"/>
      <c r="M12" s="44">
        <v>0</v>
      </c>
      <c r="N12" s="44">
        <f>I12+M12</f>
        <v>819.32</v>
      </c>
      <c r="O12" s="44">
        <f>VLOOKUP(N12,Tarifa1,1)</f>
        <v>248.04</v>
      </c>
      <c r="P12" s="44">
        <f>N12-O12</f>
        <v>571.28000000000009</v>
      </c>
      <c r="Q12" s="45">
        <f>VLOOKUP(N12,Tarifa1,3)</f>
        <v>6.4000000000000001E-2</v>
      </c>
      <c r="R12" s="44">
        <f>P12*Q12</f>
        <v>36.561920000000008</v>
      </c>
      <c r="S12" s="44">
        <f>VLOOKUP(N12,Tarifa1,2)</f>
        <v>4.76</v>
      </c>
      <c r="T12" s="44">
        <f>R12+S12</f>
        <v>41.321920000000006</v>
      </c>
      <c r="U12" s="44">
        <f>VLOOKUP(N12,Credito1,2)</f>
        <v>203.51</v>
      </c>
      <c r="V12" s="44">
        <f>T12-U12</f>
        <v>-162.18807999999999</v>
      </c>
      <c r="W12" s="46"/>
      <c r="X12" s="42">
        <v>0</v>
      </c>
      <c r="Y12" s="47">
        <f>IF(V12&lt;0,0,V12)</f>
        <v>0</v>
      </c>
      <c r="Z12" s="48">
        <v>0</v>
      </c>
      <c r="AA12" s="42">
        <f>SUM(Y12:Z12)</f>
        <v>0</v>
      </c>
      <c r="AB12" s="49">
        <f>K12+X12-AA12</f>
        <v>819.32</v>
      </c>
      <c r="AC12" s="50"/>
    </row>
    <row r="13" spans="4:29" ht="24.95" customHeight="1" x14ac:dyDescent="0.25">
      <c r="D13" s="36">
        <v>2</v>
      </c>
      <c r="E13" s="37" t="s">
        <v>276</v>
      </c>
      <c r="F13" s="37" t="s">
        <v>277</v>
      </c>
      <c r="G13" s="38"/>
      <c r="H13" s="39"/>
      <c r="I13" s="40">
        <v>1719.21</v>
      </c>
      <c r="J13" s="41">
        <v>0</v>
      </c>
      <c r="K13" s="42">
        <f>SUM(I13:J13)</f>
        <v>1719.21</v>
      </c>
      <c r="L13" s="43"/>
      <c r="M13" s="44">
        <v>0</v>
      </c>
      <c r="N13" s="44">
        <f>I13+M13</f>
        <v>1719.21</v>
      </c>
      <c r="O13" s="44">
        <f>VLOOKUP(N13,Tarifa1,1)</f>
        <v>248.04</v>
      </c>
      <c r="P13" s="44">
        <f>N13-O13</f>
        <v>1471.17</v>
      </c>
      <c r="Q13" s="45">
        <f>VLOOKUP(N13,Tarifa1,3)</f>
        <v>6.4000000000000001E-2</v>
      </c>
      <c r="R13" s="44">
        <f>P13*Q13</f>
        <v>94.154880000000006</v>
      </c>
      <c r="S13" s="44">
        <f>VLOOKUP(N13,Tarifa1,2)</f>
        <v>4.76</v>
      </c>
      <c r="T13" s="44">
        <f>R13+S13</f>
        <v>98.914880000000011</v>
      </c>
      <c r="U13" s="44">
        <f>VLOOKUP(N13,Credito1,2)</f>
        <v>203.31</v>
      </c>
      <c r="V13" s="44">
        <f>T13-U13</f>
        <v>-104.39511999999999</v>
      </c>
      <c r="W13" s="46"/>
      <c r="X13" s="42">
        <v>0</v>
      </c>
      <c r="Y13" s="47">
        <f>IF(V13&lt;0,0,V13)</f>
        <v>0</v>
      </c>
      <c r="Z13" s="48">
        <v>0</v>
      </c>
      <c r="AA13" s="42">
        <f>SUM(Y13:Z13)</f>
        <v>0</v>
      </c>
      <c r="AB13" s="49">
        <f>K13+X13-AA13</f>
        <v>1719.21</v>
      </c>
      <c r="AC13" s="50"/>
    </row>
    <row r="14" spans="4:29" ht="24.95" customHeight="1" x14ac:dyDescent="0.25">
      <c r="D14" s="36">
        <v>3</v>
      </c>
      <c r="E14" s="37" t="s">
        <v>278</v>
      </c>
      <c r="F14" s="37" t="s">
        <v>137</v>
      </c>
      <c r="G14" s="38"/>
      <c r="H14" s="39"/>
      <c r="I14" s="40">
        <v>1964.73</v>
      </c>
      <c r="J14" s="41">
        <v>0</v>
      </c>
      <c r="K14" s="42">
        <f>SUM(I14:J14)</f>
        <v>1964.73</v>
      </c>
      <c r="L14" s="43"/>
      <c r="M14" s="44">
        <v>0</v>
      </c>
      <c r="N14" s="44">
        <f>I14+M14</f>
        <v>1964.73</v>
      </c>
      <c r="O14" s="44">
        <f>VLOOKUP(N14,Tarifa1,1)</f>
        <v>248.04</v>
      </c>
      <c r="P14" s="44">
        <f>N14-O14</f>
        <v>1716.69</v>
      </c>
      <c r="Q14" s="45">
        <f>VLOOKUP(N14,Tarifa1,3)</f>
        <v>6.4000000000000001E-2</v>
      </c>
      <c r="R14" s="44">
        <f>P14*Q14</f>
        <v>109.86816</v>
      </c>
      <c r="S14" s="44">
        <f>VLOOKUP(N14,Tarifa1,2)</f>
        <v>4.76</v>
      </c>
      <c r="T14" s="44">
        <f>R14+S14</f>
        <v>114.62816000000001</v>
      </c>
      <c r="U14" s="44">
        <f>VLOOKUP(N14,Credito1,2)</f>
        <v>191.23</v>
      </c>
      <c r="V14" s="44">
        <f>T14-U14</f>
        <v>-76.601839999999982</v>
      </c>
      <c r="W14" s="46"/>
      <c r="X14" s="42">
        <v>0</v>
      </c>
      <c r="Y14" s="47">
        <f>IF(V14&lt;0,0,V14)</f>
        <v>0</v>
      </c>
      <c r="Z14" s="48">
        <v>0</v>
      </c>
      <c r="AA14" s="42">
        <f>SUM(Y14:Z14)</f>
        <v>0</v>
      </c>
      <c r="AB14" s="49">
        <f>K14+X14-AA14</f>
        <v>1964.73</v>
      </c>
      <c r="AC14" s="50"/>
    </row>
    <row r="15" spans="4:29" ht="24.95" customHeight="1" x14ac:dyDescent="0.25">
      <c r="D15" s="36">
        <v>4</v>
      </c>
      <c r="E15" s="37" t="s">
        <v>279</v>
      </c>
      <c r="F15" s="37" t="s">
        <v>280</v>
      </c>
      <c r="G15" s="38"/>
      <c r="H15" s="39"/>
      <c r="I15" s="40">
        <v>2098.85</v>
      </c>
      <c r="J15" s="41">
        <v>0</v>
      </c>
      <c r="K15" s="42">
        <f>SUM(I15:J15)</f>
        <v>2098.85</v>
      </c>
      <c r="L15" s="43"/>
      <c r="M15" s="44">
        <v>0</v>
      </c>
      <c r="N15" s="44">
        <f>I15+M15</f>
        <v>2098.85</v>
      </c>
      <c r="O15" s="44">
        <f>VLOOKUP(N15,Tarifa1,1)</f>
        <v>248.04</v>
      </c>
      <c r="P15" s="44">
        <f>N15-O15</f>
        <v>1850.81</v>
      </c>
      <c r="Q15" s="45">
        <f>VLOOKUP(N15,Tarifa1,3)</f>
        <v>6.4000000000000001E-2</v>
      </c>
      <c r="R15" s="44">
        <f>P15*Q15</f>
        <v>118.45184</v>
      </c>
      <c r="S15" s="44">
        <f>VLOOKUP(N15,Tarifa1,2)</f>
        <v>4.76</v>
      </c>
      <c r="T15" s="44">
        <f>R15+S15</f>
        <v>123.21184000000001</v>
      </c>
      <c r="U15" s="44">
        <f>VLOOKUP(N15,Credito1,2)</f>
        <v>191.23</v>
      </c>
      <c r="V15" s="44">
        <f>T15-U15</f>
        <v>-68.01815999999998</v>
      </c>
      <c r="W15" s="46"/>
      <c r="X15" s="42">
        <v>0</v>
      </c>
      <c r="Y15" s="47">
        <f>IF(V15&lt;0,0,V15)</f>
        <v>0</v>
      </c>
      <c r="Z15" s="48">
        <v>0</v>
      </c>
      <c r="AA15" s="42">
        <f>SUM(Y15:Z15)</f>
        <v>0</v>
      </c>
      <c r="AB15" s="49">
        <f>K15+X15-AA15</f>
        <v>2098.85</v>
      </c>
      <c r="AC15" s="50"/>
    </row>
    <row r="16" spans="4:29" ht="24.95" customHeight="1" x14ac:dyDescent="0.25">
      <c r="D16" s="36"/>
      <c r="E16" s="213"/>
      <c r="F16" s="37"/>
      <c r="G16" s="38"/>
      <c r="H16" s="39"/>
      <c r="I16" s="40"/>
      <c r="J16" s="41"/>
      <c r="K16" s="42"/>
      <c r="L16" s="43"/>
      <c r="M16" s="44"/>
      <c r="N16" s="44"/>
      <c r="O16" s="44"/>
      <c r="P16" s="44"/>
      <c r="Q16" s="45"/>
      <c r="R16" s="44"/>
      <c r="S16" s="44"/>
      <c r="T16" s="44"/>
      <c r="U16" s="44"/>
      <c r="V16" s="44"/>
      <c r="W16" s="46"/>
      <c r="X16" s="42"/>
      <c r="Y16" s="47"/>
      <c r="Z16" s="48"/>
      <c r="AA16" s="42"/>
      <c r="AB16" s="49"/>
      <c r="AC16" s="50"/>
    </row>
    <row r="17" spans="4:29" x14ac:dyDescent="0.25"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4:29" ht="15.75" thickBot="1" x14ac:dyDescent="0.3">
      <c r="D18" s="214" t="s">
        <v>63</v>
      </c>
      <c r="E18" s="214"/>
      <c r="F18" s="214"/>
      <c r="G18" s="64"/>
      <c r="H18" s="64"/>
      <c r="I18" s="215">
        <f>SUM(I12:I15)</f>
        <v>6602.1100000000006</v>
      </c>
      <c r="J18" s="216"/>
      <c r="K18" s="215">
        <f>SUM(K12:K17)</f>
        <v>6602.1100000000006</v>
      </c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5">
        <f>SUM(AB12:AB17)</f>
        <v>6602.1100000000006</v>
      </c>
      <c r="AC18" s="1"/>
    </row>
    <row r="19" spans="4:29" ht="15.75" thickTop="1" x14ac:dyDescent="0.25"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4:29" x14ac:dyDescent="0.25"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4:29" x14ac:dyDescent="0.25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4:29" x14ac:dyDescent="0.25"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4:29" x14ac:dyDescent="0.25"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4:29" x14ac:dyDescent="0.25"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4:29" x14ac:dyDescent="0.25"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4:29" x14ac:dyDescent="0.25"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4:29" x14ac:dyDescent="0.25">
      <c r="D27" s="1"/>
      <c r="E27" s="65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65"/>
    </row>
    <row r="28" spans="4:29" x14ac:dyDescent="0.25">
      <c r="D28" s="1"/>
      <c r="E28" s="63" t="s">
        <v>281</v>
      </c>
      <c r="F28" s="1"/>
      <c r="G28" s="1"/>
      <c r="H28" s="1"/>
      <c r="I28" s="6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63" t="s">
        <v>282</v>
      </c>
    </row>
    <row r="29" spans="4:29" x14ac:dyDescent="0.25">
      <c r="D29" s="1"/>
      <c r="E29" s="64" t="s">
        <v>66</v>
      </c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 t="s">
        <v>283</v>
      </c>
    </row>
    <row r="30" spans="4:29" x14ac:dyDescent="0.25"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6" spans="5:10" x14ac:dyDescent="0.25">
      <c r="J36" s="217"/>
    </row>
    <row r="37" spans="5:10" x14ac:dyDescent="0.25">
      <c r="J37" s="217"/>
    </row>
    <row r="38" spans="5:10" x14ac:dyDescent="0.25">
      <c r="J38" s="217"/>
    </row>
    <row r="39" spans="5:10" x14ac:dyDescent="0.25">
      <c r="J39" s="217"/>
    </row>
    <row r="40" spans="5:10" x14ac:dyDescent="0.25">
      <c r="E40" s="217"/>
    </row>
    <row r="41" spans="5:10" x14ac:dyDescent="0.25">
      <c r="E41" s="217"/>
    </row>
    <row r="42" spans="5:10" x14ac:dyDescent="0.25">
      <c r="E42" s="217"/>
    </row>
    <row r="43" spans="5:10" x14ac:dyDescent="0.25">
      <c r="E43" s="217"/>
    </row>
    <row r="44" spans="5:10" x14ac:dyDescent="0.25">
      <c r="E44" s="217"/>
    </row>
    <row r="46" spans="5:10" x14ac:dyDescent="0.25">
      <c r="E46" s="218"/>
    </row>
  </sheetData>
  <mergeCells count="8">
    <mergeCell ref="D18:F18"/>
    <mergeCell ref="D3:AC3"/>
    <mergeCell ref="D4:AC4"/>
    <mergeCell ref="D5:AC5"/>
    <mergeCell ref="D6:AC6"/>
    <mergeCell ref="I7:K7"/>
    <mergeCell ref="O7:T7"/>
    <mergeCell ref="Y7:A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Regidores</vt:lpstr>
      <vt:lpstr>Permanentes</vt:lpstr>
      <vt:lpstr>Supernumerario</vt:lpstr>
      <vt:lpstr>Jubilados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dcterms:created xsi:type="dcterms:W3CDTF">2015-08-31T15:39:23Z</dcterms:created>
  <dcterms:modified xsi:type="dcterms:W3CDTF">2015-08-31T15:42:22Z</dcterms:modified>
</cp:coreProperties>
</file>